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12015" yWindow="690" windowWidth="15345" windowHeight="11730"/>
  </bookViews>
  <sheets>
    <sheet name="по новой КБК" sheetId="7" r:id="rId1"/>
    <sheet name="первоначальный" sheetId="8" r:id="rId2"/>
  </sheets>
  <definedNames>
    <definedName name="_xlnm._FilterDatabase" localSheetId="1" hidden="1">первоначальный!$A$18:$S$1486</definedName>
    <definedName name="_xlnm._FilterDatabase" localSheetId="0" hidden="1">'по новой КБК'!$A$16:$M$1093</definedName>
    <definedName name="_xlnm.Print_Titles" localSheetId="1">первоначальный!$18:$18</definedName>
    <definedName name="_xlnm.Print_Titles" localSheetId="0">'по новой КБК'!$19:$19</definedName>
    <definedName name="_xlnm.Print_Area" localSheetId="1">первоначальный!$A$1:$K$1491</definedName>
    <definedName name="_xlnm.Print_Area" localSheetId="0">'по новой КБК'!$A$1:$K$1098</definedName>
  </definedNames>
  <calcPr calcId="144525" iterate="1"/>
</workbook>
</file>

<file path=xl/calcChain.xml><?xml version="1.0" encoding="utf-8"?>
<calcChain xmlns="http://schemas.openxmlformats.org/spreadsheetml/2006/main">
  <c r="K663" i="7" l="1"/>
  <c r="K667" i="7"/>
  <c r="K264" i="7"/>
  <c r="K1074" i="7" l="1"/>
  <c r="K987" i="7"/>
  <c r="K887" i="7"/>
  <c r="K523" i="7"/>
  <c r="K1062" i="7"/>
  <c r="K1061" i="7" s="1"/>
  <c r="K98" i="7"/>
  <c r="K1091" i="7"/>
  <c r="K870" i="7" l="1"/>
  <c r="K869" i="7" s="1"/>
  <c r="K548" i="7"/>
  <c r="K149" i="7"/>
  <c r="K147" i="7" s="1"/>
  <c r="K117" i="7"/>
  <c r="K77" i="7" l="1"/>
  <c r="K78" i="7"/>
  <c r="K539" i="7" l="1"/>
  <c r="K1044" i="7"/>
  <c r="K908" i="7" l="1"/>
  <c r="K907" i="7"/>
  <c r="K905" i="7" s="1"/>
  <c r="K904" i="7" s="1"/>
  <c r="K903" i="7" s="1"/>
  <c r="K906" i="7"/>
  <c r="K634" i="7" l="1"/>
  <c r="K633" i="7" s="1"/>
  <c r="K578" i="7"/>
  <c r="K577" i="7" s="1"/>
  <c r="K632" i="7"/>
  <c r="K576" i="7"/>
  <c r="K481" i="7" l="1"/>
  <c r="K486" i="7"/>
  <c r="K492" i="7"/>
  <c r="K491" i="7" s="1"/>
  <c r="K494" i="7"/>
  <c r="K263" i="7" l="1"/>
  <c r="K44" i="7"/>
  <c r="K43" i="7" s="1"/>
  <c r="K454" i="7"/>
  <c r="K453" i="7" s="1"/>
  <c r="K451" i="7"/>
  <c r="K450" i="7" l="1"/>
  <c r="K202" i="7" l="1"/>
  <c r="K201" i="7"/>
  <c r="K200" i="7" l="1"/>
  <c r="K103" i="7"/>
  <c r="K102" i="7" s="1"/>
  <c r="K106" i="7"/>
  <c r="K104" i="7"/>
  <c r="K1011" i="7" l="1"/>
  <c r="K1009" i="7"/>
  <c r="K957" i="7"/>
  <c r="K955" i="7"/>
  <c r="K954" i="7" l="1"/>
  <c r="K336" i="7"/>
  <c r="K316" i="7"/>
  <c r="K329" i="7"/>
  <c r="K314" i="7"/>
  <c r="K321" i="7"/>
  <c r="K320" i="7" s="1"/>
  <c r="K319" i="7" s="1"/>
  <c r="K318" i="7" s="1"/>
  <c r="K1483" i="8"/>
  <c r="K1480" i="8"/>
  <c r="K1477" i="8"/>
  <c r="K1471" i="8"/>
  <c r="K1469" i="8"/>
  <c r="K1467" i="8"/>
  <c r="K1464" i="8"/>
  <c r="K1461" i="8"/>
  <c r="K1458" i="8"/>
  <c r="K1451" i="8"/>
  <c r="K1448" i="8"/>
  <c r="K1447" i="8" s="1"/>
  <c r="K1446" i="8" s="1"/>
  <c r="K1445" i="8" s="1"/>
  <c r="K1444" i="8" s="1"/>
  <c r="K1443" i="8" s="1"/>
  <c r="K1440" i="8"/>
  <c r="K1439" i="8" s="1"/>
  <c r="K1438" i="8" s="1"/>
  <c r="K1437" i="8" s="1"/>
  <c r="K1436" i="8" s="1"/>
  <c r="K1435" i="8" s="1"/>
  <c r="K1433" i="8"/>
  <c r="K1431" i="8"/>
  <c r="K1424" i="8"/>
  <c r="K1423" i="8" s="1"/>
  <c r="K1422" i="8" s="1"/>
  <c r="K1421" i="8" s="1"/>
  <c r="K1420" i="8" s="1"/>
  <c r="K1419" i="8" s="1"/>
  <c r="K1417" i="8"/>
  <c r="K1416" i="8" s="1"/>
  <c r="K1414" i="8"/>
  <c r="K1413" i="8" s="1"/>
  <c r="K1412" i="8" s="1"/>
  <c r="K1411" i="8"/>
  <c r="K1410" i="8"/>
  <c r="K1409" i="8" s="1"/>
  <c r="K1407" i="8"/>
  <c r="K1406" i="8" s="1"/>
  <c r="K1404" i="8"/>
  <c r="K1402" i="8"/>
  <c r="K1397" i="8"/>
  <c r="K1396" i="8" s="1"/>
  <c r="K1389" i="8"/>
  <c r="K1388" i="8" s="1"/>
  <c r="K1387" i="8" s="1"/>
  <c r="K1386" i="8" s="1"/>
  <c r="K1385" i="8" s="1"/>
  <c r="K1384" i="8" s="1"/>
  <c r="K1382" i="8"/>
  <c r="K1381" i="8" s="1"/>
  <c r="K1380" i="8" s="1"/>
  <c r="K1379" i="8" s="1"/>
  <c r="K1378" i="8" s="1"/>
  <c r="K1377" i="8" s="1"/>
  <c r="K1376" i="8"/>
  <c r="K1375" i="8" s="1"/>
  <c r="K1374" i="8"/>
  <c r="K1373" i="8" s="1"/>
  <c r="K1372" i="8"/>
  <c r="K1371" i="8"/>
  <c r="K1369" i="8"/>
  <c r="K1368" i="8"/>
  <c r="K1367" i="8" s="1"/>
  <c r="K1365" i="8"/>
  <c r="K1364" i="8"/>
  <c r="K1363" i="8"/>
  <c r="K1360" i="8"/>
  <c r="K1354" i="8"/>
  <c r="K1353" i="8" s="1"/>
  <c r="K1352" i="8" s="1"/>
  <c r="K1350" i="8"/>
  <c r="K1348" i="8"/>
  <c r="K1346" i="8"/>
  <c r="K1342" i="8"/>
  <c r="K1338" i="8"/>
  <c r="K1331" i="8"/>
  <c r="K1330" i="8" s="1"/>
  <c r="K1329" i="8" s="1"/>
  <c r="K1328" i="8" s="1"/>
  <c r="K1327" i="8" s="1"/>
  <c r="K1324" i="8"/>
  <c r="K1322" i="8"/>
  <c r="K1319" i="8"/>
  <c r="K1314" i="8"/>
  <c r="K1313" i="8" s="1"/>
  <c r="K1312" i="8" s="1"/>
  <c r="K1311" i="8" s="1"/>
  <c r="K1309" i="8"/>
  <c r="K1308" i="8" s="1"/>
  <c r="K1307" i="8" s="1"/>
  <c r="K1304" i="8"/>
  <c r="K1301" i="8"/>
  <c r="K1298" i="8"/>
  <c r="K1294" i="8"/>
  <c r="K1288" i="8"/>
  <c r="K1287" i="8" s="1"/>
  <c r="K1286" i="8" s="1"/>
  <c r="K1285" i="8" s="1"/>
  <c r="K1284" i="8" s="1"/>
  <c r="K1282" i="8"/>
  <c r="K1281" i="8" s="1"/>
  <c r="K1280" i="8"/>
  <c r="K1279" i="8"/>
  <c r="K1272" i="8"/>
  <c r="K1271" i="8" s="1"/>
  <c r="K1270" i="8" s="1"/>
  <c r="K1269" i="8" s="1"/>
  <c r="K1268" i="8" s="1"/>
  <c r="K1265" i="8"/>
  <c r="K1264" i="8" s="1"/>
  <c r="K1263" i="8" s="1"/>
  <c r="K1262" i="8" s="1"/>
  <c r="K1260" i="8"/>
  <c r="K1259" i="8" s="1"/>
  <c r="K1258" i="8" s="1"/>
  <c r="K1255" i="8"/>
  <c r="K1251" i="8"/>
  <c r="K1245" i="8"/>
  <c r="K1244" i="8" s="1"/>
  <c r="K1243" i="8" s="1"/>
  <c r="K1241" i="8"/>
  <c r="K1240" i="8" s="1"/>
  <c r="K1239" i="8" s="1"/>
  <c r="K1235" i="8"/>
  <c r="K1233" i="8" s="1"/>
  <c r="K1232" i="8" s="1"/>
  <c r="K1231" i="8" s="1"/>
  <c r="K1230" i="8"/>
  <c r="K1229" i="8"/>
  <c r="K1227" i="8"/>
  <c r="K1225" i="8"/>
  <c r="K1223" i="8"/>
  <c r="K1221" i="8"/>
  <c r="K1219" i="8"/>
  <c r="K1217" i="8"/>
  <c r="K1212" i="8"/>
  <c r="K1211" i="8"/>
  <c r="K1207" i="8" s="1"/>
  <c r="K1210" i="8"/>
  <c r="K1209" i="8"/>
  <c r="K1208" i="8"/>
  <c r="K1200" i="8"/>
  <c r="K1199" i="8" s="1"/>
  <c r="K1198" i="8" s="1"/>
  <c r="K1197" i="8" s="1"/>
  <c r="K1196" i="8" s="1"/>
  <c r="K1195" i="8" s="1"/>
  <c r="K1193" i="8"/>
  <c r="K1191" i="8"/>
  <c r="K1190" i="8"/>
  <c r="K1189" i="8" s="1"/>
  <c r="K1183" i="8"/>
  <c r="K1182" i="8" s="1"/>
  <c r="K1181" i="8" s="1"/>
  <c r="K1180" i="8" s="1"/>
  <c r="K1179" i="8"/>
  <c r="K1178" i="8"/>
  <c r="K1177" i="8"/>
  <c r="K1176" i="8" s="1"/>
  <c r="K1173" i="8"/>
  <c r="K1172" i="8"/>
  <c r="K1171" i="8" s="1"/>
  <c r="K1168" i="8"/>
  <c r="K1167" i="8" s="1"/>
  <c r="K1166" i="8" s="1"/>
  <c r="K1164" i="8"/>
  <c r="K1160" i="8"/>
  <c r="K1158" i="8"/>
  <c r="K1155" i="8"/>
  <c r="K1154" i="8"/>
  <c r="K1153" i="8"/>
  <c r="K1152" i="8"/>
  <c r="K1151" i="8" s="1"/>
  <c r="K1150" i="8" s="1"/>
  <c r="K1148" i="8"/>
  <c r="K1144" i="8"/>
  <c r="K1143" i="8" s="1"/>
  <c r="K1138" i="8"/>
  <c r="K1137" i="8" s="1"/>
  <c r="K1136" i="8" s="1"/>
  <c r="K1135" i="8" s="1"/>
  <c r="K1133" i="8"/>
  <c r="K1132" i="8" s="1"/>
  <c r="K1130" i="8"/>
  <c r="K1129" i="8" s="1"/>
  <c r="K1124" i="8"/>
  <c r="K1122" i="8"/>
  <c r="K1116" i="8"/>
  <c r="K1115" i="8" s="1"/>
  <c r="K1114" i="8" s="1"/>
  <c r="K1111" i="8"/>
  <c r="K1110" i="8" s="1"/>
  <c r="K1109" i="8" s="1"/>
  <c r="K1106" i="8"/>
  <c r="K1105" i="8" s="1"/>
  <c r="K1104" i="8" s="1"/>
  <c r="K1103" i="8" s="1"/>
  <c r="K1101" i="8"/>
  <c r="K1100" i="8" s="1"/>
  <c r="K1099" i="8" s="1"/>
  <c r="K1097" i="8"/>
  <c r="K1096" i="8" s="1"/>
  <c r="K1095" i="8" s="1"/>
  <c r="K1093" i="8"/>
  <c r="K1092" i="8"/>
  <c r="K1090" i="8"/>
  <c r="K1088" i="8"/>
  <c r="K1085" i="8"/>
  <c r="K1084" i="8" s="1"/>
  <c r="K1081" i="8"/>
  <c r="K1078" i="8"/>
  <c r="K1077" i="8"/>
  <c r="K1076" i="8" s="1"/>
  <c r="K1074" i="8"/>
  <c r="K1073" i="8"/>
  <c r="K1072" i="8"/>
  <c r="K1071" i="8"/>
  <c r="K1069" i="8"/>
  <c r="K1067" i="8"/>
  <c r="K1066" i="8" s="1"/>
  <c r="K1064" i="8"/>
  <c r="K1061" i="8"/>
  <c r="K1060" i="8"/>
  <c r="K1058" i="8" s="1"/>
  <c r="K1059" i="8"/>
  <c r="K1056" i="8"/>
  <c r="K1053" i="8" s="1"/>
  <c r="K1052" i="8" s="1"/>
  <c r="K1049" i="8"/>
  <c r="K1047" i="8"/>
  <c r="K1041" i="8"/>
  <c r="K1040" i="8" s="1"/>
  <c r="K1034" i="8"/>
  <c r="K1033" i="8" s="1"/>
  <c r="K1032" i="8" s="1"/>
  <c r="K1031" i="8" s="1"/>
  <c r="K1030" i="8" s="1"/>
  <c r="K1028" i="8"/>
  <c r="K1027" i="8" s="1"/>
  <c r="K1026" i="8" s="1"/>
  <c r="K1025" i="8" s="1"/>
  <c r="K1023" i="8"/>
  <c r="K1022" i="8" s="1"/>
  <c r="K1021" i="8" s="1"/>
  <c r="K1019" i="8"/>
  <c r="K1018" i="8" s="1"/>
  <c r="K1017" i="8" s="1"/>
  <c r="K1015" i="8"/>
  <c r="K1014" i="8" s="1"/>
  <c r="K1013" i="8" s="1"/>
  <c r="K1011" i="8"/>
  <c r="K1009" i="8"/>
  <c r="K1007" i="8"/>
  <c r="K1005" i="8"/>
  <c r="K1003" i="8"/>
  <c r="K1002" i="8" s="1"/>
  <c r="K1001" i="8" s="1"/>
  <c r="K999" i="8"/>
  <c r="K997" i="8"/>
  <c r="K994" i="8"/>
  <c r="K992" i="8"/>
  <c r="K990" i="8"/>
  <c r="K984" i="8"/>
  <c r="K983" i="8" s="1"/>
  <c r="K982" i="8" s="1"/>
  <c r="K981" i="8" s="1"/>
  <c r="K980" i="8" s="1"/>
  <c r="K979" i="8" s="1"/>
  <c r="K978" i="8" s="1"/>
  <c r="K974" i="8"/>
  <c r="K973" i="8" s="1"/>
  <c r="K972" i="8" s="1"/>
  <c r="K971" i="8" s="1"/>
  <c r="K970" i="8" s="1"/>
  <c r="K969" i="8" s="1"/>
  <c r="K967" i="8"/>
  <c r="K966" i="8" s="1"/>
  <c r="K965" i="8" s="1"/>
  <c r="K964" i="8"/>
  <c r="K963" i="8" s="1"/>
  <c r="K962" i="8" s="1"/>
  <c r="K961" i="8" s="1"/>
  <c r="K958" i="8"/>
  <c r="K957" i="8" s="1"/>
  <c r="K955" i="8"/>
  <c r="K954" i="8" s="1"/>
  <c r="K953" i="8"/>
  <c r="K952" i="8"/>
  <c r="K951" i="8" s="1"/>
  <c r="K950" i="8"/>
  <c r="K948" i="8" s="1"/>
  <c r="K946" i="8"/>
  <c r="K943" i="8"/>
  <c r="K942" i="8" s="1"/>
  <c r="K941" i="8"/>
  <c r="K940" i="8"/>
  <c r="K937" i="8"/>
  <c r="K935" i="8"/>
  <c r="K930" i="8"/>
  <c r="K928" i="8"/>
  <c r="K925" i="8"/>
  <c r="K923" i="8"/>
  <c r="K919" i="8"/>
  <c r="K915" i="8"/>
  <c r="K912" i="8"/>
  <c r="K911" i="8"/>
  <c r="K909" i="8"/>
  <c r="K907" i="8"/>
  <c r="K906" i="8"/>
  <c r="K904" i="8"/>
  <c r="K903" i="8"/>
  <c r="K902" i="8"/>
  <c r="K898" i="8"/>
  <c r="K892" i="8"/>
  <c r="K891" i="8" s="1"/>
  <c r="K890" i="8" s="1"/>
  <c r="K889" i="8" s="1"/>
  <c r="K888" i="8" s="1"/>
  <c r="K886" i="8"/>
  <c r="K885" i="8" s="1"/>
  <c r="K884" i="8" s="1"/>
  <c r="K883" i="8" s="1"/>
  <c r="K880" i="8"/>
  <c r="K879" i="8"/>
  <c r="K877" i="8"/>
  <c r="K876" i="8" s="1"/>
  <c r="K874" i="8"/>
  <c r="K873" i="8" s="1"/>
  <c r="K869" i="8"/>
  <c r="K868" i="8"/>
  <c r="K867" i="8" s="1"/>
  <c r="K866" i="8" s="1"/>
  <c r="K864" i="8"/>
  <c r="K863" i="8" s="1"/>
  <c r="K862" i="8" s="1"/>
  <c r="K859" i="8"/>
  <c r="K857" i="8"/>
  <c r="K854" i="8"/>
  <c r="K853" i="8" s="1"/>
  <c r="K851" i="8"/>
  <c r="K850" i="8" s="1"/>
  <c r="K846" i="8"/>
  <c r="K845" i="8" s="1"/>
  <c r="K844" i="8"/>
  <c r="K843" i="8"/>
  <c r="K842" i="8"/>
  <c r="K841" i="8" s="1"/>
  <c r="K839" i="8"/>
  <c r="K837" i="8"/>
  <c r="K835" i="8"/>
  <c r="K833" i="8"/>
  <c r="K831" i="8"/>
  <c r="K829" i="8"/>
  <c r="K827" i="8"/>
  <c r="K825" i="8"/>
  <c r="K822" i="8"/>
  <c r="K820" i="8"/>
  <c r="K818" i="8"/>
  <c r="K815" i="8"/>
  <c r="K813" i="8"/>
  <c r="K808" i="8"/>
  <c r="K807" i="8"/>
  <c r="K806" i="8" s="1"/>
  <c r="K805" i="8" s="1"/>
  <c r="K804" i="8"/>
  <c r="K803" i="8" s="1"/>
  <c r="K802" i="8" s="1"/>
  <c r="K801" i="8" s="1"/>
  <c r="K798" i="8"/>
  <c r="K797" i="8" s="1"/>
  <c r="K796" i="8" s="1"/>
  <c r="K795" i="8" s="1"/>
  <c r="K793" i="8"/>
  <c r="K792" i="8" s="1"/>
  <c r="K790" i="8"/>
  <c r="K788" i="8"/>
  <c r="K786" i="8"/>
  <c r="K785" i="8"/>
  <c r="K783" i="8"/>
  <c r="K781" i="8"/>
  <c r="K778" i="8"/>
  <c r="K777" i="8"/>
  <c r="K776" i="8"/>
  <c r="K770" i="8"/>
  <c r="K769" i="8"/>
  <c r="K768" i="8" s="1"/>
  <c r="K767" i="8" s="1"/>
  <c r="K766" i="8" s="1"/>
  <c r="K765" i="8" s="1"/>
  <c r="K764" i="8" s="1"/>
  <c r="K761" i="8"/>
  <c r="K760" i="8" s="1"/>
  <c r="K759" i="8" s="1"/>
  <c r="K758" i="8" s="1"/>
  <c r="K757" i="8" s="1"/>
  <c r="K756" i="8" s="1"/>
  <c r="K754" i="8"/>
  <c r="K753" i="8" s="1"/>
  <c r="K752" i="8" s="1"/>
  <c r="K751" i="8" s="1"/>
  <c r="K750" i="8" s="1"/>
  <c r="K749" i="8" s="1"/>
  <c r="K746" i="8"/>
  <c r="K745" i="8" s="1"/>
  <c r="K744" i="8" s="1"/>
  <c r="K742" i="8"/>
  <c r="K741" i="8"/>
  <c r="K740" i="8"/>
  <c r="K736" i="8"/>
  <c r="K733" i="8"/>
  <c r="K732" i="8" s="1"/>
  <c r="K730" i="8"/>
  <c r="K728" i="8"/>
  <c r="K724" i="8"/>
  <c r="K720" i="8"/>
  <c r="K717" i="8"/>
  <c r="K714" i="8"/>
  <c r="K712" i="8"/>
  <c r="K710" i="8"/>
  <c r="K704" i="8"/>
  <c r="K703" i="8"/>
  <c r="K702" i="8"/>
  <c r="K700" i="8"/>
  <c r="K699" i="8"/>
  <c r="K698" i="8"/>
  <c r="K697" i="8"/>
  <c r="K696" i="8"/>
  <c r="K695" i="8"/>
  <c r="K694" i="8"/>
  <c r="K693" i="8"/>
  <c r="K692" i="8"/>
  <c r="K691" i="8" s="1"/>
  <c r="K685" i="8"/>
  <c r="K684" i="8" s="1"/>
  <c r="K683" i="8" s="1"/>
  <c r="K681" i="8"/>
  <c r="K680" i="8" s="1"/>
  <c r="K679" i="8" s="1"/>
  <c r="K677" i="8"/>
  <c r="K676" i="8" s="1"/>
  <c r="K675" i="8" s="1"/>
  <c r="K669" i="8"/>
  <c r="K666" i="8"/>
  <c r="K659" i="8"/>
  <c r="K658" i="8" s="1"/>
  <c r="K657" i="8" s="1"/>
  <c r="K656" i="8" s="1"/>
  <c r="K655" i="8" s="1"/>
  <c r="K654" i="8" s="1"/>
  <c r="K652" i="8"/>
  <c r="K651" i="8" s="1"/>
  <c r="K648" i="8"/>
  <c r="K647" i="8"/>
  <c r="K646" i="8" s="1"/>
  <c r="K644" i="8"/>
  <c r="K640" i="8"/>
  <c r="K635" i="8"/>
  <c r="K634" i="8" s="1"/>
  <c r="K627" i="8"/>
  <c r="K626" i="8" s="1"/>
  <c r="K625" i="8" s="1"/>
  <c r="K624" i="8" s="1"/>
  <c r="K623" i="8" s="1"/>
  <c r="K622" i="8" s="1"/>
  <c r="K620" i="8"/>
  <c r="K619" i="8" s="1"/>
  <c r="K618" i="8" s="1"/>
  <c r="K614" i="8"/>
  <c r="K613" i="8" s="1"/>
  <c r="K612" i="8" s="1"/>
  <c r="K610" i="8"/>
  <c r="K609" i="8"/>
  <c r="K608" i="8" s="1"/>
  <c r="K603" i="8"/>
  <c r="K602" i="8" s="1"/>
  <c r="K599" i="8"/>
  <c r="K597" i="8"/>
  <c r="K594" i="8"/>
  <c r="K592" i="8"/>
  <c r="K590" i="8"/>
  <c r="K586" i="8"/>
  <c r="K583" i="8"/>
  <c r="K581" i="8"/>
  <c r="K579" i="8"/>
  <c r="K578" i="8"/>
  <c r="K577" i="8"/>
  <c r="K576" i="8"/>
  <c r="K575" i="8" s="1"/>
  <c r="K567" i="8"/>
  <c r="K565" i="8"/>
  <c r="K559" i="8"/>
  <c r="K557" i="8"/>
  <c r="K551" i="8"/>
  <c r="K550" i="8"/>
  <c r="K549" i="8" s="1"/>
  <c r="K542" i="8"/>
  <c r="K541" i="8" s="1"/>
  <c r="K540" i="8" s="1"/>
  <c r="K539" i="8" s="1"/>
  <c r="K538" i="8" s="1"/>
  <c r="K537" i="8"/>
  <c r="K536" i="8" s="1"/>
  <c r="K535" i="8" s="1"/>
  <c r="K533" i="8"/>
  <c r="K532" i="8" s="1"/>
  <c r="K527" i="8"/>
  <c r="K526" i="8"/>
  <c r="K525" i="8" s="1"/>
  <c r="K524" i="8"/>
  <c r="K523" i="8"/>
  <c r="K521" i="8"/>
  <c r="K514" i="8"/>
  <c r="K512" i="8"/>
  <c r="K507" i="8"/>
  <c r="K506" i="8" s="1"/>
  <c r="K505" i="8" s="1"/>
  <c r="K504" i="8" s="1"/>
  <c r="K502" i="8"/>
  <c r="K501" i="8"/>
  <c r="K500" i="8" s="1"/>
  <c r="K497" i="8"/>
  <c r="K496" i="8"/>
  <c r="K495" i="8" s="1"/>
  <c r="K493" i="8"/>
  <c r="K491" i="8"/>
  <c r="K489" i="8"/>
  <c r="K483" i="8"/>
  <c r="K482" i="8"/>
  <c r="K478" i="8"/>
  <c r="K475" i="8"/>
  <c r="K473" i="8"/>
  <c r="K471" i="8" s="1"/>
  <c r="K472" i="8"/>
  <c r="K464" i="8"/>
  <c r="K463" i="8" s="1"/>
  <c r="K462" i="8" s="1"/>
  <c r="K461" i="8" s="1"/>
  <c r="K460" i="8" s="1"/>
  <c r="K459" i="8" s="1"/>
  <c r="K457" i="8"/>
  <c r="K456" i="8" s="1"/>
  <c r="K455" i="8" s="1"/>
  <c r="K454" i="8" s="1"/>
  <c r="K453" i="8" s="1"/>
  <c r="K452" i="8" s="1"/>
  <c r="K451" i="8" s="1"/>
  <c r="K450" i="8"/>
  <c r="K449" i="8"/>
  <c r="K448" i="8" s="1"/>
  <c r="K447" i="8" s="1"/>
  <c r="K446" i="8" s="1"/>
  <c r="K445" i="8" s="1"/>
  <c r="K444" i="8" s="1"/>
  <c r="K442" i="8"/>
  <c r="K441" i="8" s="1"/>
  <c r="K440" i="8" s="1"/>
  <c r="K439" i="8" s="1"/>
  <c r="K438" i="8" s="1"/>
  <c r="K434" i="8"/>
  <c r="K433" i="8" s="1"/>
  <c r="K432" i="8" s="1"/>
  <c r="K430" i="8"/>
  <c r="K429" i="8" s="1"/>
  <c r="K428" i="8" s="1"/>
  <c r="K427" i="8" s="1"/>
  <c r="K422" i="8"/>
  <c r="K421" i="8" s="1"/>
  <c r="K420" i="8" s="1"/>
  <c r="K419" i="8" s="1"/>
  <c r="K418" i="8" s="1"/>
  <c r="K417" i="8" s="1"/>
  <c r="K414" i="8"/>
  <c r="K413" i="8" s="1"/>
  <c r="K412" i="8" s="1"/>
  <c r="K411" i="8" s="1"/>
  <c r="K410" i="8" s="1"/>
  <c r="K409" i="8" s="1"/>
  <c r="K408" i="8"/>
  <c r="K407" i="8"/>
  <c r="K406" i="8" s="1"/>
  <c r="K405" i="8" s="1"/>
  <c r="K404" i="8" s="1"/>
  <c r="K403" i="8" s="1"/>
  <c r="K402" i="8" s="1"/>
  <c r="K400" i="8"/>
  <c r="K398" i="8"/>
  <c r="K392" i="8"/>
  <c r="K391" i="8" s="1"/>
  <c r="K390" i="8" s="1"/>
  <c r="K385" i="8"/>
  <c r="K384" i="8" s="1"/>
  <c r="K383" i="8" s="1"/>
  <c r="K382" i="8" s="1"/>
  <c r="K378" i="8"/>
  <c r="K377" i="8" s="1"/>
  <c r="K376" i="8" s="1"/>
  <c r="K375" i="8" s="1"/>
  <c r="K374" i="8" s="1"/>
  <c r="K373" i="8" s="1"/>
  <c r="K369" i="8"/>
  <c r="K368" i="8" s="1"/>
  <c r="K367" i="8" s="1"/>
  <c r="K365" i="8"/>
  <c r="K364" i="8" s="1"/>
  <c r="K363" i="8" s="1"/>
  <c r="K362" i="8" s="1"/>
  <c r="K360" i="8"/>
  <c r="K359" i="8"/>
  <c r="K358" i="8" s="1"/>
  <c r="K357" i="8" s="1"/>
  <c r="K356" i="8" s="1"/>
  <c r="K355" i="8" s="1"/>
  <c r="K353" i="8"/>
  <c r="K352" i="8" s="1"/>
  <c r="K351" i="8"/>
  <c r="K350" i="8"/>
  <c r="K349" i="8" s="1"/>
  <c r="K348" i="8"/>
  <c r="K347" i="8"/>
  <c r="K346" i="8" s="1"/>
  <c r="K342" i="8"/>
  <c r="K341" i="8"/>
  <c r="K340" i="8"/>
  <c r="K339" i="8" s="1"/>
  <c r="K338" i="8" s="1"/>
  <c r="K337" i="8" s="1"/>
  <c r="K333" i="8"/>
  <c r="K332" i="8" s="1"/>
  <c r="K331" i="8" s="1"/>
  <c r="K330" i="8" s="1"/>
  <c r="K329" i="8" s="1"/>
  <c r="K328" i="8" s="1"/>
  <c r="K326" i="8"/>
  <c r="K325" i="8" s="1"/>
  <c r="K324" i="8" s="1"/>
  <c r="K323" i="8" s="1"/>
  <c r="K321" i="8"/>
  <c r="K320" i="8" s="1"/>
  <c r="K319" i="8" s="1"/>
  <c r="K318" i="8" s="1"/>
  <c r="K314" i="8"/>
  <c r="K313" i="8"/>
  <c r="K312" i="8"/>
  <c r="K305" i="8"/>
  <c r="K303" i="8"/>
  <c r="K301" i="8"/>
  <c r="K299" i="8"/>
  <c r="K293" i="8"/>
  <c r="K292" i="8" s="1"/>
  <c r="K291" i="8"/>
  <c r="K290" i="8"/>
  <c r="K288" i="8"/>
  <c r="K286" i="8"/>
  <c r="K284" i="8"/>
  <c r="K282" i="8"/>
  <c r="K281" i="8"/>
  <c r="K280" i="8" s="1"/>
  <c r="K278" i="8"/>
  <c r="K271" i="8"/>
  <c r="K270" i="8" s="1"/>
  <c r="K269" i="8" s="1"/>
  <c r="K268" i="8"/>
  <c r="K267" i="8" s="1"/>
  <c r="K266" i="8" s="1"/>
  <c r="K265" i="8" s="1"/>
  <c r="K263" i="8"/>
  <c r="K262" i="8" s="1"/>
  <c r="K261" i="8" s="1"/>
  <c r="K260" i="8" s="1"/>
  <c r="K259" i="8" s="1"/>
  <c r="K257" i="8"/>
  <c r="K255" i="8"/>
  <c r="K249" i="8"/>
  <c r="K246" i="8"/>
  <c r="K240" i="8"/>
  <c r="K239" i="8" s="1"/>
  <c r="K238" i="8" s="1"/>
  <c r="K237" i="8" s="1"/>
  <c r="K235" i="8"/>
  <c r="K233" i="8"/>
  <c r="K227" i="8"/>
  <c r="K226" i="8"/>
  <c r="K225" i="8"/>
  <c r="K223" i="8"/>
  <c r="K221" i="8"/>
  <c r="K215" i="8"/>
  <c r="K214" i="8" s="1"/>
  <c r="K213" i="8" s="1"/>
  <c r="K212" i="8" s="1"/>
  <c r="K210" i="8"/>
  <c r="K208" i="8"/>
  <c r="K207" i="8" s="1"/>
  <c r="K201" i="8"/>
  <c r="K199" i="8"/>
  <c r="K198" i="8" s="1"/>
  <c r="K197" i="8" s="1"/>
  <c r="K196" i="8" s="1"/>
  <c r="K195" i="8" s="1"/>
  <c r="K193" i="8"/>
  <c r="K192" i="8" s="1"/>
  <c r="K191" i="8" s="1"/>
  <c r="K188" i="8"/>
  <c r="K187" i="8" s="1"/>
  <c r="K186" i="8" s="1"/>
  <c r="K185" i="8" s="1"/>
  <c r="K183" i="8"/>
  <c r="K181" i="8"/>
  <c r="K174" i="8"/>
  <c r="K173" i="8" s="1"/>
  <c r="K169" i="8"/>
  <c r="K168" i="8" s="1"/>
  <c r="K165" i="8"/>
  <c r="K164" i="8" s="1"/>
  <c r="K161" i="8"/>
  <c r="K160" i="8" s="1"/>
  <c r="K156" i="8"/>
  <c r="K155" i="8" s="1"/>
  <c r="K154" i="8" s="1"/>
  <c r="K153" i="8" s="1"/>
  <c r="K152" i="8"/>
  <c r="K151" i="8" s="1"/>
  <c r="K150" i="8" s="1"/>
  <c r="K149" i="8" s="1"/>
  <c r="K148" i="8" s="1"/>
  <c r="K146" i="8"/>
  <c r="K145" i="8" s="1"/>
  <c r="K144" i="8" s="1"/>
  <c r="K143" i="8" s="1"/>
  <c r="K141" i="8"/>
  <c r="K140" i="8" s="1"/>
  <c r="K139" i="8" s="1"/>
  <c r="K138" i="8" s="1"/>
  <c r="K135" i="8"/>
  <c r="K130" i="8"/>
  <c r="K129" i="8" s="1"/>
  <c r="K128" i="8" s="1"/>
  <c r="K127" i="8"/>
  <c r="K126" i="8"/>
  <c r="K125" i="8"/>
  <c r="K124" i="8" s="1"/>
  <c r="K123" i="8"/>
  <c r="K122" i="8" s="1"/>
  <c r="K121" i="8" s="1"/>
  <c r="K120" i="8" s="1"/>
  <c r="K117" i="8"/>
  <c r="K116" i="8"/>
  <c r="K115" i="8"/>
  <c r="K114" i="8"/>
  <c r="K113" i="8"/>
  <c r="K111" i="8"/>
  <c r="K104" i="8"/>
  <c r="K101" i="8"/>
  <c r="K100" i="8"/>
  <c r="K99" i="8"/>
  <c r="K98" i="8" s="1"/>
  <c r="K92" i="8"/>
  <c r="K91" i="8"/>
  <c r="K90" i="8" s="1"/>
  <c r="K89" i="8" s="1"/>
  <c r="K88" i="8" s="1"/>
  <c r="K86" i="8"/>
  <c r="K85" i="8" s="1"/>
  <c r="K84" i="8" s="1"/>
  <c r="K83" i="8" s="1"/>
  <c r="K80" i="8"/>
  <c r="K79" i="8" s="1"/>
  <c r="K78" i="8" s="1"/>
  <c r="K77" i="8" s="1"/>
  <c r="K75" i="8"/>
  <c r="K74" i="8" s="1"/>
  <c r="K73" i="8" s="1"/>
  <c r="K72" i="8" s="1"/>
  <c r="K70" i="8"/>
  <c r="K69" i="8" s="1"/>
  <c r="K66" i="8"/>
  <c r="K63" i="8"/>
  <c r="K61" i="8"/>
  <c r="K56" i="8"/>
  <c r="K50" i="8"/>
  <c r="K46" i="8"/>
  <c r="K45" i="8" s="1"/>
  <c r="K44" i="8" s="1"/>
  <c r="K43" i="8" s="1"/>
  <c r="K41" i="8"/>
  <c r="K40" i="8" s="1"/>
  <c r="K39" i="8" s="1"/>
  <c r="K38" i="8" s="1"/>
  <c r="K35" i="8"/>
  <c r="K34" i="8" s="1"/>
  <c r="K33" i="8" s="1"/>
  <c r="K32" i="8" s="1"/>
  <c r="K28" i="8"/>
  <c r="K25" i="8"/>
  <c r="M19" i="8"/>
  <c r="K914" i="8" l="1"/>
  <c r="K1318" i="8"/>
  <c r="K1317" i="8" s="1"/>
  <c r="K1316" i="8" s="1"/>
  <c r="K1315" i="8" s="1"/>
  <c r="K812" i="8"/>
  <c r="K1004" i="8"/>
  <c r="K1121" i="8"/>
  <c r="K1120" i="8" s="1"/>
  <c r="K1119" i="8" s="1"/>
  <c r="K49" i="8"/>
  <c r="K775" i="8"/>
  <c r="K477" i="8"/>
  <c r="K1075" i="8"/>
  <c r="K1293" i="8"/>
  <c r="K254" i="8"/>
  <c r="K253" i="8" s="1"/>
  <c r="K252" i="8" s="1"/>
  <c r="K1250" i="8"/>
  <c r="K1249" i="8" s="1"/>
  <c r="K1248" i="8" s="1"/>
  <c r="K511" i="8"/>
  <c r="K510" i="8" s="1"/>
  <c r="K509" i="8" s="1"/>
  <c r="K503" i="8" s="1"/>
  <c r="K97" i="8"/>
  <c r="K1157" i="8"/>
  <c r="K1142" i="8" s="1"/>
  <c r="K1141" i="8" s="1"/>
  <c r="K927" i="8"/>
  <c r="K298" i="8"/>
  <c r="K297" i="8" s="1"/>
  <c r="K296" i="8" s="1"/>
  <c r="K295" i="8" s="1"/>
  <c r="K1476" i="8"/>
  <c r="K1475" i="8" s="1"/>
  <c r="K1474" i="8" s="1"/>
  <c r="K1473" i="8" s="1"/>
  <c r="K1430" i="8"/>
  <c r="K1429" i="8" s="1"/>
  <c r="K1428" i="8" s="1"/>
  <c r="K1427" i="8" s="1"/>
  <c r="K1426" i="8" s="1"/>
  <c r="K245" i="8"/>
  <c r="K244" i="8" s="1"/>
  <c r="K243" i="8" s="1"/>
  <c r="K242" i="8" s="1"/>
  <c r="K947" i="8"/>
  <c r="K1188" i="8"/>
  <c r="K1187" i="8" s="1"/>
  <c r="K1186" i="8" s="1"/>
  <c r="K1185" i="8" s="1"/>
  <c r="K232" i="8"/>
  <c r="K231" i="8" s="1"/>
  <c r="K230" i="8" s="1"/>
  <c r="K229" i="8" s="1"/>
  <c r="K1300" i="8"/>
  <c r="K1292" i="8" s="1"/>
  <c r="K1291" i="8" s="1"/>
  <c r="K531" i="8"/>
  <c r="K530" i="8" s="1"/>
  <c r="K529" i="8" s="1"/>
  <c r="K856" i="8"/>
  <c r="K922" i="8"/>
  <c r="K665" i="8"/>
  <c r="K664" i="8" s="1"/>
  <c r="K663" i="8" s="1"/>
  <c r="K662" i="8" s="1"/>
  <c r="K661" i="8" s="1"/>
  <c r="K361" i="8"/>
  <c r="K1278" i="8"/>
  <c r="K1277" i="8" s="1"/>
  <c r="K1276" i="8" s="1"/>
  <c r="K1275" i="8" s="1"/>
  <c r="K1274" i="8" s="1"/>
  <c r="K739" i="8"/>
  <c r="K738" i="8" s="1"/>
  <c r="K780" i="8"/>
  <c r="K556" i="8"/>
  <c r="K555" i="8" s="1"/>
  <c r="K554" i="8" s="1"/>
  <c r="K553" i="8" s="1"/>
  <c r="K639" i="8"/>
  <c r="K633" i="8" s="1"/>
  <c r="K632" i="8" s="1"/>
  <c r="K631" i="8" s="1"/>
  <c r="K630" i="8" s="1"/>
  <c r="K1057" i="8"/>
  <c r="K1337" i="8"/>
  <c r="K1336" i="8" s="1"/>
  <c r="K1335" i="8" s="1"/>
  <c r="K1334" i="8" s="1"/>
  <c r="K60" i="8"/>
  <c r="K1087" i="8"/>
  <c r="K345" i="8"/>
  <c r="K344" i="8" s="1"/>
  <c r="K343" i="8" s="1"/>
  <c r="K520" i="8"/>
  <c r="K519" i="8" s="1"/>
  <c r="K518" i="8" s="1"/>
  <c r="K517" i="8" s="1"/>
  <c r="K564" i="8"/>
  <c r="K563" i="8" s="1"/>
  <c r="K562" i="8" s="1"/>
  <c r="K561" i="8" s="1"/>
  <c r="K596" i="8"/>
  <c r="K180" i="8"/>
  <c r="K179" i="8" s="1"/>
  <c r="K178" i="8" s="1"/>
  <c r="K177" i="8" s="1"/>
  <c r="K989" i="8"/>
  <c r="K426" i="8"/>
  <c r="K425" i="8" s="1"/>
  <c r="K424" i="8" s="1"/>
  <c r="K24" i="8"/>
  <c r="K23" i="8" s="1"/>
  <c r="K22" i="8" s="1"/>
  <c r="K21" i="8" s="1"/>
  <c r="K20" i="8" s="1"/>
  <c r="K723" i="8"/>
  <c r="K934" i="8"/>
  <c r="K1046" i="8"/>
  <c r="K674" i="8"/>
  <c r="K673" i="8" s="1"/>
  <c r="K277" i="8"/>
  <c r="K276" i="8" s="1"/>
  <c r="K275" i="8" s="1"/>
  <c r="K274" i="8" s="1"/>
  <c r="K488" i="8"/>
  <c r="K487" i="8" s="1"/>
  <c r="K486" i="8" s="1"/>
  <c r="K485" i="8" s="1"/>
  <c r="K1108" i="8"/>
  <c r="K159" i="8"/>
  <c r="K158" i="8" s="1"/>
  <c r="K311" i="8"/>
  <c r="K310" i="8" s="1"/>
  <c r="K309" i="8" s="1"/>
  <c r="K308" i="8" s="1"/>
  <c r="K307" i="8" s="1"/>
  <c r="K167" i="8"/>
  <c r="K110" i="8"/>
  <c r="K574" i="8"/>
  <c r="K1016" i="8"/>
  <c r="K206" i="8"/>
  <c r="K205" i="8" s="1"/>
  <c r="K204" i="8" s="1"/>
  <c r="K690" i="8"/>
  <c r="K689" i="8" s="1"/>
  <c r="K688" i="8" s="1"/>
  <c r="K687" i="8" s="1"/>
  <c r="K861" i="8"/>
  <c r="K897" i="8"/>
  <c r="K470" i="8"/>
  <c r="K996" i="8"/>
  <c r="K397" i="8"/>
  <c r="K396" i="8" s="1"/>
  <c r="K395" i="8" s="1"/>
  <c r="K394" i="8" s="1"/>
  <c r="K381" i="8" s="1"/>
  <c r="K380" i="8" s="1"/>
  <c r="K548" i="8"/>
  <c r="K547" i="8" s="1"/>
  <c r="K546" i="8" s="1"/>
  <c r="K545" i="8" s="1"/>
  <c r="K709" i="8"/>
  <c r="K1206" i="8"/>
  <c r="K1205" i="8" s="1"/>
  <c r="K1204" i="8" s="1"/>
  <c r="K1257" i="8"/>
  <c r="K119" i="8"/>
  <c r="K264" i="8"/>
  <c r="K251" i="8" s="1"/>
  <c r="K317" i="8"/>
  <c r="K316" i="8" s="1"/>
  <c r="K817" i="8"/>
  <c r="K824" i="8"/>
  <c r="K872" i="8"/>
  <c r="K871" i="8" s="1"/>
  <c r="K870" i="8" s="1"/>
  <c r="K220" i="8"/>
  <c r="K219" i="8" s="1"/>
  <c r="K218" i="8" s="1"/>
  <c r="K217" i="8" s="1"/>
  <c r="K585" i="8"/>
  <c r="K787" i="8"/>
  <c r="K960" i="8"/>
  <c r="K1457" i="8"/>
  <c r="K1456" i="8" s="1"/>
  <c r="K1455" i="8" s="1"/>
  <c r="K1454" i="8" s="1"/>
  <c r="K1094" i="8"/>
  <c r="K1306" i="8"/>
  <c r="K1359" i="8"/>
  <c r="K1358" i="8" s="1"/>
  <c r="K1357" i="8" s="1"/>
  <c r="K1356" i="8" s="1"/>
  <c r="K1395" i="8"/>
  <c r="K1394" i="8" s="1"/>
  <c r="K1393" i="8" s="1"/>
  <c r="K1392" i="8" s="1"/>
  <c r="K190" i="8"/>
  <c r="K800" i="8"/>
  <c r="K1238" i="8"/>
  <c r="K1175" i="8"/>
  <c r="K607" i="8"/>
  <c r="K601" i="8" s="1"/>
  <c r="K1128" i="8"/>
  <c r="K1127" i="8" s="1"/>
  <c r="K1126" i="8" s="1"/>
  <c r="K1391" i="8" l="1"/>
  <c r="K48" i="8"/>
  <c r="K37" i="8" s="1"/>
  <c r="K1247" i="8"/>
  <c r="K469" i="8"/>
  <c r="K468" i="8" s="1"/>
  <c r="K467" i="8" s="1"/>
  <c r="K466" i="8" s="1"/>
  <c r="K896" i="8"/>
  <c r="K895" i="8" s="1"/>
  <c r="K894" i="8" s="1"/>
  <c r="K988" i="8"/>
  <c r="K987" i="8" s="1"/>
  <c r="K986" i="8" s="1"/>
  <c r="K985" i="8" s="1"/>
  <c r="K516" i="8"/>
  <c r="K273" i="8"/>
  <c r="K1039" i="8"/>
  <c r="K1038" i="8" s="1"/>
  <c r="K1037" i="8" s="1"/>
  <c r="K1453" i="8"/>
  <c r="K1442" i="8" s="1"/>
  <c r="K96" i="8"/>
  <c r="K95" i="8" s="1"/>
  <c r="K82" i="8" s="1"/>
  <c r="K31" i="8" s="1"/>
  <c r="K484" i="8"/>
  <c r="K708" i="8"/>
  <c r="K707" i="8" s="1"/>
  <c r="K706" i="8" s="1"/>
  <c r="K672" i="8" s="1"/>
  <c r="K671" i="8" s="1"/>
  <c r="K1290" i="8"/>
  <c r="K1283" i="8" s="1"/>
  <c r="K1267" i="8" s="1"/>
  <c r="K629" i="8"/>
  <c r="K544" i="8"/>
  <c r="K573" i="8"/>
  <c r="K572" i="8" s="1"/>
  <c r="K571" i="8" s="1"/>
  <c r="K570" i="8" s="1"/>
  <c r="K569" i="8" s="1"/>
  <c r="K336" i="8"/>
  <c r="K811" i="8"/>
  <c r="K810" i="8" s="1"/>
  <c r="K809" i="8" s="1"/>
  <c r="K1203" i="8"/>
  <c r="K774" i="8"/>
  <c r="K773" i="8" s="1"/>
  <c r="K772" i="8" s="1"/>
  <c r="K203" i="8"/>
  <c r="K1202" i="8"/>
  <c r="K1184" i="8" s="1"/>
  <c r="K1140" i="8"/>
  <c r="K1333" i="8"/>
  <c r="K1326" i="8" s="1"/>
  <c r="K675" i="7"/>
  <c r="K564" i="7"/>
  <c r="K1036" i="8" l="1"/>
  <c r="K977" i="8"/>
  <c r="K458" i="8"/>
  <c r="K771" i="8"/>
  <c r="K763" i="8" s="1"/>
  <c r="K19" i="8" s="1"/>
  <c r="L20" i="8" s="1"/>
  <c r="K30" i="8"/>
  <c r="K353" i="7"/>
  <c r="K188" i="7" l="1"/>
  <c r="K70" i="7"/>
  <c r="K69" i="7" s="1"/>
  <c r="K793" i="7" l="1"/>
  <c r="K792" i="7" s="1"/>
  <c r="K610" i="7" l="1"/>
  <c r="K1017" i="7"/>
  <c r="K1016" i="7" s="1"/>
  <c r="K169" i="7"/>
  <c r="K372" i="7"/>
  <c r="K391" i="7"/>
  <c r="K365" i="7"/>
  <c r="K364" i="7" s="1"/>
  <c r="K363" i="7" s="1"/>
  <c r="K378" i="7" l="1"/>
  <c r="K897" i="7"/>
  <c r="K238" i="7"/>
  <c r="K803" i="7"/>
  <c r="K802" i="7" s="1"/>
  <c r="K801" i="7" s="1"/>
  <c r="K797" i="7"/>
  <c r="K756" i="7"/>
  <c r="M20" i="7" l="1"/>
  <c r="K101" i="7" l="1"/>
  <c r="K100" i="7" s="1"/>
  <c r="K157" i="7"/>
  <c r="K155" i="7"/>
  <c r="K154" i="7" s="1"/>
  <c r="K153" i="7" l="1"/>
  <c r="K199" i="7"/>
  <c r="K58" i="7"/>
  <c r="K57" i="7" s="1"/>
  <c r="K40" i="7"/>
  <c r="K39" i="7" s="1"/>
  <c r="K38" i="7" s="1"/>
  <c r="K37" i="7" s="1"/>
  <c r="K162" i="7" l="1"/>
  <c r="K161" i="7" s="1"/>
  <c r="K160" i="7" s="1"/>
  <c r="K159" i="7" s="1"/>
  <c r="K862" i="7" l="1"/>
  <c r="K858" i="7" l="1"/>
  <c r="K813" i="7"/>
  <c r="K812" i="7" s="1"/>
  <c r="K84" i="7" l="1"/>
  <c r="K284" i="7" l="1"/>
  <c r="K500" i="7"/>
  <c r="K406" i="7"/>
  <c r="K422" i="7"/>
  <c r="K421" i="7" s="1"/>
  <c r="K420" i="7" s="1"/>
  <c r="K572" i="7"/>
  <c r="K938" i="7"/>
  <c r="K937" i="7" s="1"/>
  <c r="K936" i="7"/>
  <c r="K871" i="7"/>
  <c r="K176" i="7"/>
  <c r="K1042" i="7"/>
  <c r="K1047" i="7"/>
  <c r="K1046" i="7" s="1"/>
  <c r="K1043" i="7" s="1"/>
  <c r="K232" i="7"/>
  <c r="K223" i="7"/>
  <c r="K229" i="7"/>
  <c r="K736" i="7"/>
  <c r="K94" i="7"/>
  <c r="K95" i="7"/>
  <c r="K928" i="7"/>
  <c r="K927" i="7" s="1"/>
  <c r="K963" i="7"/>
  <c r="K716" i="7"/>
  <c r="K91" i="7"/>
  <c r="K485" i="7"/>
  <c r="K484" i="7" s="1"/>
  <c r="K483" i="7" s="1"/>
  <c r="K1015" i="7"/>
  <c r="K973" i="7"/>
  <c r="K968" i="7"/>
  <c r="K209" i="7"/>
  <c r="K86" i="7"/>
  <c r="K183" i="7"/>
  <c r="K498" i="7"/>
  <c r="K503" i="7"/>
  <c r="K501" i="7"/>
  <c r="K496" i="7"/>
  <c r="K901" i="7"/>
  <c r="K886" i="7"/>
  <c r="K800" i="7"/>
  <c r="K799" i="7" s="1"/>
  <c r="K798" i="7" s="1"/>
  <c r="K788" i="7"/>
  <c r="K787" i="7"/>
  <c r="K753" i="7"/>
  <c r="K784" i="7"/>
  <c r="K783" i="7" s="1"/>
  <c r="K852" i="7"/>
  <c r="K705" i="7"/>
  <c r="K701" i="7"/>
  <c r="K700" i="7" s="1"/>
  <c r="K555" i="7"/>
  <c r="K256" i="7"/>
  <c r="K255" i="7" s="1"/>
  <c r="K254" i="7" s="1"/>
  <c r="K253" i="7" s="1"/>
  <c r="K252" i="7" s="1"/>
  <c r="K251" i="7" s="1"/>
  <c r="K842" i="7"/>
  <c r="K841" i="7"/>
  <c r="K840" i="7"/>
  <c r="K669" i="7"/>
  <c r="K668" i="7"/>
  <c r="K532" i="7"/>
  <c r="K401" i="7"/>
  <c r="K400" i="7"/>
  <c r="K399" i="7"/>
  <c r="K345" i="7"/>
  <c r="K344" i="7"/>
  <c r="K79" i="7"/>
  <c r="K362" i="7" l="1"/>
  <c r="K511" i="7" l="1"/>
  <c r="K1013" i="7" l="1"/>
  <c r="K746" i="7"/>
  <c r="K795" i="7"/>
  <c r="K755" i="7"/>
  <c r="K754" i="7" s="1"/>
  <c r="K612" i="7"/>
  <c r="K708" i="7"/>
  <c r="K707" i="7"/>
  <c r="K698" i="7"/>
  <c r="K377" i="7"/>
  <c r="K376" i="7" s="1"/>
  <c r="K375" i="7" s="1"/>
  <c r="K892" i="7" l="1"/>
  <c r="K601" i="7" l="1"/>
  <c r="K374" i="7" l="1"/>
  <c r="K373" i="7" s="1"/>
  <c r="K479" i="7"/>
  <c r="K478" i="7" l="1"/>
  <c r="K477" i="7" s="1"/>
  <c r="K476" i="7" s="1"/>
  <c r="K121" i="7" l="1"/>
  <c r="K120" i="7" s="1"/>
  <c r="K119" i="7" s="1"/>
  <c r="K118" i="7" s="1"/>
  <c r="K125" i="7" l="1"/>
  <c r="K1014" i="7" l="1"/>
  <c r="K1012" i="7"/>
  <c r="K786" i="7" l="1"/>
  <c r="K1010" i="7" l="1"/>
  <c r="K1008" i="7"/>
  <c r="K1007" i="7" s="1"/>
  <c r="K519" i="7" l="1"/>
  <c r="K980" i="7" l="1"/>
  <c r="K979" i="7" s="1"/>
  <c r="K978" i="7" s="1"/>
  <c r="K977" i="7" s="1"/>
  <c r="K976" i="7" s="1"/>
  <c r="K703" i="7" l="1"/>
  <c r="K516" i="7" l="1"/>
  <c r="K994" i="7" l="1"/>
  <c r="K890" i="7"/>
  <c r="K538" i="7" l="1"/>
  <c r="K537" i="7" s="1"/>
  <c r="K536" i="7" s="1"/>
  <c r="K535" i="7" s="1"/>
  <c r="K534" i="7" s="1"/>
  <c r="K475" i="7" l="1"/>
  <c r="K554" i="7"/>
  <c r="K133" i="7" l="1"/>
  <c r="K593" i="7" l="1"/>
  <c r="K390" i="7"/>
  <c r="K389" i="7" s="1"/>
  <c r="K371" i="7"/>
  <c r="K370" i="7" s="1"/>
  <c r="K388" i="7" l="1"/>
  <c r="K387" i="7" s="1"/>
  <c r="K386" i="7" s="1"/>
  <c r="K385" i="7" s="1"/>
  <c r="K168" i="7"/>
  <c r="K167" i="7" s="1"/>
  <c r="K135" i="7" l="1"/>
  <c r="K132" i="7" s="1"/>
  <c r="K131" i="7" l="1"/>
  <c r="K130" i="7" s="1"/>
  <c r="K1002" i="7" l="1"/>
  <c r="K1001" i="7" l="1"/>
  <c r="K1000" i="7" s="1"/>
  <c r="K603" i="7"/>
  <c r="K583" i="7"/>
  <c r="K582" i="7" s="1"/>
  <c r="K529" i="7"/>
  <c r="K359" i="7"/>
  <c r="K247" i="7"/>
  <c r="K81" i="7"/>
  <c r="K499" i="7"/>
  <c r="K497" i="7"/>
  <c r="K495" i="7"/>
  <c r="K493" i="7"/>
  <c r="K710" i="7" l="1"/>
  <c r="K709" i="7" s="1"/>
  <c r="K111" i="7" l="1"/>
  <c r="K110" i="7" s="1"/>
  <c r="K109" i="7" s="1"/>
  <c r="K108" i="7" s="1"/>
  <c r="K807" i="7" l="1"/>
  <c r="K789" i="7"/>
  <c r="K1006" i="7" l="1"/>
  <c r="K706" i="7"/>
  <c r="K702" i="7" s="1"/>
  <c r="K609" i="7" l="1"/>
  <c r="K626" i="7" l="1"/>
  <c r="K566" i="7" l="1"/>
  <c r="K565" i="7" s="1"/>
  <c r="K624" i="7" l="1"/>
  <c r="K623" i="7" s="1"/>
  <c r="K502" i="7"/>
  <c r="K490" i="7" s="1"/>
  <c r="K198" i="7" l="1"/>
  <c r="K197" i="7" s="1"/>
  <c r="K166" i="7" l="1"/>
  <c r="K165" i="7" s="1"/>
  <c r="K164" i="7" s="1"/>
  <c r="K442" i="7" l="1"/>
  <c r="K441" i="7" s="1"/>
  <c r="K504" i="7" l="1"/>
  <c r="K489" i="7" s="1"/>
  <c r="K505" i="7"/>
  <c r="K779" i="7" l="1"/>
  <c r="K778" i="7" s="1"/>
  <c r="K773" i="7" l="1"/>
  <c r="K488" i="7" l="1"/>
  <c r="K487" i="7" s="1"/>
  <c r="K827" i="7" l="1"/>
  <c r="K826" i="7" s="1"/>
  <c r="K825" i="7" s="1"/>
  <c r="K824" i="7" s="1"/>
  <c r="K806" i="7"/>
  <c r="K805" i="7" s="1"/>
  <c r="K804" i="7" s="1"/>
  <c r="K1005" i="7" l="1"/>
  <c r="K1004" i="7" s="1"/>
  <c r="K1064" i="7"/>
  <c r="K719" i="7" l="1"/>
  <c r="K718" i="7" s="1"/>
  <c r="K717" i="7" s="1"/>
  <c r="K68" i="7" l="1"/>
  <c r="K67" i="7" s="1"/>
  <c r="K66" i="7" s="1"/>
  <c r="K645" i="7" l="1"/>
  <c r="K644" i="7" s="1"/>
  <c r="K846" i="7"/>
  <c r="K822" i="7"/>
  <c r="K821" i="7" s="1"/>
  <c r="K782" i="7"/>
  <c r="K752" i="7"/>
  <c r="K751" i="7" s="1"/>
  <c r="K851" i="7"/>
  <c r="K850" i="7" s="1"/>
  <c r="K844" i="7"/>
  <c r="K848" i="7"/>
  <c r="K749" i="7"/>
  <c r="K748" i="7" s="1"/>
  <c r="K843" i="7" l="1"/>
  <c r="K990" i="7" l="1"/>
  <c r="K885" i="7"/>
  <c r="K772" i="7"/>
  <c r="K819" i="7"/>
  <c r="K818" i="7" s="1"/>
  <c r="K817" i="7" l="1"/>
  <c r="K816" i="7" s="1"/>
  <c r="K815" i="7" s="1"/>
  <c r="K666" i="7"/>
  <c r="K174" i="7" l="1"/>
  <c r="K173" i="7" s="1"/>
  <c r="K172" i="7" l="1"/>
  <c r="K171" i="7" s="1"/>
  <c r="K170" i="7" s="1"/>
  <c r="K796" i="7" l="1"/>
  <c r="K794" i="7"/>
  <c r="K785" i="7" l="1"/>
  <c r="K771" i="7" s="1"/>
  <c r="K811" i="7"/>
  <c r="K810" i="7" s="1"/>
  <c r="K361" i="7"/>
  <c r="K358" i="7" s="1"/>
  <c r="K49" i="7"/>
  <c r="K770" i="7" l="1"/>
  <c r="K769" i="7" s="1"/>
  <c r="K357" i="7" l="1"/>
  <c r="K356" i="7" s="1"/>
  <c r="K355" i="7" s="1"/>
  <c r="K354" i="7" s="1"/>
  <c r="K243" i="7" l="1"/>
  <c r="K242" i="7" s="1"/>
  <c r="K241" i="7" s="1"/>
  <c r="K240" i="7" s="1"/>
  <c r="K90" i="7" l="1"/>
  <c r="K89" i="7" s="1"/>
  <c r="K88" i="7" s="1"/>
  <c r="K680" i="7" l="1"/>
  <c r="K231" i="7" l="1"/>
  <c r="K230" i="7" s="1"/>
  <c r="K699" i="7" l="1"/>
  <c r="K677" i="7" l="1"/>
  <c r="K676" i="7" s="1"/>
  <c r="K556" i="7" l="1"/>
  <c r="K553" i="7" s="1"/>
  <c r="K744" i="7" l="1"/>
  <c r="K715" i="7" l="1"/>
  <c r="K714" i="7" s="1"/>
  <c r="K713" i="7" s="1"/>
  <c r="K712" i="7" s="1"/>
  <c r="K857" i="7"/>
  <c r="K856" i="7" s="1"/>
  <c r="K855" i="7" s="1"/>
  <c r="K1088" i="7" l="1"/>
  <c r="K1085" i="7"/>
  <c r="K1079" i="7"/>
  <c r="K1076" i="7"/>
  <c r="K1071" i="7"/>
  <c r="K1070" i="7" s="1"/>
  <c r="K1060" i="7"/>
  <c r="K1053" i="7"/>
  <c r="K1052" i="7" s="1"/>
  <c r="K1051" i="7" s="1"/>
  <c r="K1050" i="7" s="1"/>
  <c r="K1049" i="7" s="1"/>
  <c r="K1048" i="7" s="1"/>
  <c r="K1041" i="7"/>
  <c r="K1040" i="7" s="1"/>
  <c r="K1038" i="7"/>
  <c r="K1037" i="7" s="1"/>
  <c r="K1035" i="7"/>
  <c r="K1031" i="7"/>
  <c r="K1030" i="7" s="1"/>
  <c r="K1023" i="7"/>
  <c r="K1022" i="7" s="1"/>
  <c r="K1021" i="7" s="1"/>
  <c r="K1020" i="7" s="1"/>
  <c r="K1019" i="7" s="1"/>
  <c r="K1018" i="7" s="1"/>
  <c r="K998" i="7"/>
  <c r="K996" i="7"/>
  <c r="K971" i="7"/>
  <c r="K967" i="7" s="1"/>
  <c r="K962" i="7"/>
  <c r="K961" i="7" s="1"/>
  <c r="K960" i="7" s="1"/>
  <c r="K959" i="7" s="1"/>
  <c r="K950" i="7"/>
  <c r="K949" i="7" s="1"/>
  <c r="K944" i="7"/>
  <c r="K943" i="7" s="1"/>
  <c r="K942" i="7" s="1"/>
  <c r="K941" i="7" s="1"/>
  <c r="K940" i="7" s="1"/>
  <c r="K935" i="7"/>
  <c r="K926" i="7"/>
  <c r="K925" i="7" s="1"/>
  <c r="K924" i="7" s="1"/>
  <c r="K922" i="7"/>
  <c r="K918" i="7"/>
  <c r="K912" i="7"/>
  <c r="K911" i="7" s="1"/>
  <c r="K910" i="7" s="1"/>
  <c r="K909" i="7" s="1"/>
  <c r="K900" i="7"/>
  <c r="K899" i="7" s="1"/>
  <c r="K898" i="7" s="1"/>
  <c r="K896" i="7"/>
  <c r="K894" i="7"/>
  <c r="K884" i="7" s="1"/>
  <c r="K878" i="7"/>
  <c r="K877" i="7" s="1"/>
  <c r="K876" i="7" s="1"/>
  <c r="K875" i="7" s="1"/>
  <c r="K874" i="7" s="1"/>
  <c r="K873" i="7" s="1"/>
  <c r="K868" i="7"/>
  <c r="K867" i="7" s="1"/>
  <c r="K861" i="7"/>
  <c r="K860" i="7" s="1"/>
  <c r="K859" i="7" s="1"/>
  <c r="K854" i="7" s="1"/>
  <c r="K839" i="7"/>
  <c r="K838" i="7" s="1"/>
  <c r="K836" i="7"/>
  <c r="K833" i="7"/>
  <c r="K766" i="7"/>
  <c r="K765" i="7" s="1"/>
  <c r="K764" i="7" s="1"/>
  <c r="K763" i="7" s="1"/>
  <c r="K762" i="7" s="1"/>
  <c r="K760" i="7"/>
  <c r="K759" i="7" s="1"/>
  <c r="K758" i="7" s="1"/>
  <c r="K757" i="7" s="1"/>
  <c r="K742" i="7"/>
  <c r="K741" i="7" s="1"/>
  <c r="K735" i="7"/>
  <c r="K734" i="7" s="1"/>
  <c r="K733" i="7" s="1"/>
  <c r="K732" i="7" s="1"/>
  <c r="K731" i="7" s="1"/>
  <c r="K730" i="7" s="1"/>
  <c r="K726" i="7"/>
  <c r="K725" i="7" s="1"/>
  <c r="K724" i="7" s="1"/>
  <c r="K723" i="7" s="1"/>
  <c r="K722" i="7" s="1"/>
  <c r="K721" i="7" s="1"/>
  <c r="K686" i="7"/>
  <c r="K684" i="7"/>
  <c r="K674" i="7"/>
  <c r="K672" i="7"/>
  <c r="K670" i="7"/>
  <c r="K662" i="7"/>
  <c r="K697" i="7"/>
  <c r="K695" i="7"/>
  <c r="K694" i="7" s="1"/>
  <c r="K691" i="7"/>
  <c r="K689" i="7"/>
  <c r="K656" i="7"/>
  <c r="K655" i="7" s="1"/>
  <c r="K654" i="7" s="1"/>
  <c r="K653" i="7" s="1"/>
  <c r="K652" i="7" s="1"/>
  <c r="K650" i="7"/>
  <c r="K649" i="7" s="1"/>
  <c r="K648" i="7" s="1"/>
  <c r="K647" i="7" s="1"/>
  <c r="K639" i="7"/>
  <c r="K638" i="7" s="1"/>
  <c r="K642" i="7"/>
  <c r="K641" i="7" s="1"/>
  <c r="K631" i="7"/>
  <c r="K621" i="7"/>
  <c r="K620" i="7" s="1"/>
  <c r="K611" i="7"/>
  <c r="K607" i="7"/>
  <c r="K605" i="7"/>
  <c r="K599" i="7"/>
  <c r="K597" i="7"/>
  <c r="K595" i="7"/>
  <c r="K590" i="7"/>
  <c r="K588" i="7"/>
  <c r="K586" i="7"/>
  <c r="K618" i="7"/>
  <c r="K617" i="7" s="1"/>
  <c r="K614" i="7"/>
  <c r="K613" i="7" s="1"/>
  <c r="K575" i="7"/>
  <c r="K571" i="7"/>
  <c r="K570" i="7" s="1"/>
  <c r="K569" i="7" s="1"/>
  <c r="K563" i="7"/>
  <c r="K561" i="7"/>
  <c r="K559" i="7"/>
  <c r="K547" i="7"/>
  <c r="K546" i="7" s="1"/>
  <c r="K545" i="7" s="1"/>
  <c r="K544" i="7" s="1"/>
  <c r="K528" i="7"/>
  <c r="K526" i="7"/>
  <c r="K522" i="7" s="1"/>
  <c r="K513" i="7"/>
  <c r="K510" i="7" s="1"/>
  <c r="K471" i="7"/>
  <c r="K470" i="7" s="1"/>
  <c r="K464" i="7"/>
  <c r="K463" i="7" s="1"/>
  <c r="K462" i="7" s="1"/>
  <c r="K461" i="7" s="1"/>
  <c r="K460" i="7" s="1"/>
  <c r="K459" i="7" s="1"/>
  <c r="K457" i="7"/>
  <c r="K456" i="7" s="1"/>
  <c r="K448" i="7"/>
  <c r="K445" i="7"/>
  <c r="K434" i="7"/>
  <c r="K433" i="7" s="1"/>
  <c r="K432" i="7" s="1"/>
  <c r="K431" i="7" s="1"/>
  <c r="K430" i="7" s="1"/>
  <c r="K429" i="7" s="1"/>
  <c r="K425" i="7"/>
  <c r="K424" i="7" s="1"/>
  <c r="K417" i="7"/>
  <c r="K416" i="7" s="1"/>
  <c r="K413" i="7"/>
  <c r="K409" i="7"/>
  <c r="K404" i="7"/>
  <c r="K402" i="7"/>
  <c r="K398" i="7"/>
  <c r="K383" i="7"/>
  <c r="K382" i="7" s="1"/>
  <c r="K381" i="7" s="1"/>
  <c r="K380" i="7" s="1"/>
  <c r="K379" i="7" s="1"/>
  <c r="K352" i="7"/>
  <c r="K349" i="7"/>
  <c r="K346" i="7"/>
  <c r="K343" i="7"/>
  <c r="K335" i="7"/>
  <c r="K334" i="7" s="1"/>
  <c r="K333" i="7" s="1"/>
  <c r="K332" i="7" s="1"/>
  <c r="K331" i="7" s="1"/>
  <c r="K330" i="7" s="1"/>
  <c r="K328" i="7"/>
  <c r="K327" i="7" s="1"/>
  <c r="K326" i="7" s="1"/>
  <c r="K325" i="7" s="1"/>
  <c r="K324" i="7" s="1"/>
  <c r="K323" i="7" s="1"/>
  <c r="K312" i="7"/>
  <c r="K304" i="7"/>
  <c r="K303" i="7" s="1"/>
  <c r="K297" i="7"/>
  <c r="K296" i="7" s="1"/>
  <c r="K295" i="7" s="1"/>
  <c r="K294" i="7" s="1"/>
  <c r="K293" i="7" s="1"/>
  <c r="K292" i="7" s="1"/>
  <c r="K290" i="7"/>
  <c r="K289" i="7" s="1"/>
  <c r="K288" i="7" s="1"/>
  <c r="K287" i="7" s="1"/>
  <c r="K286" i="7" s="1"/>
  <c r="K285" i="7" s="1"/>
  <c r="K283" i="7"/>
  <c r="K282" i="7" s="1"/>
  <c r="K281" i="7" s="1"/>
  <c r="K280" i="7" s="1"/>
  <c r="K279" i="7" s="1"/>
  <c r="K278" i="7" s="1"/>
  <c r="K276" i="7"/>
  <c r="K274" i="7"/>
  <c r="K268" i="7"/>
  <c r="K262" i="7"/>
  <c r="K261" i="7" s="1"/>
  <c r="K260" i="7" s="1"/>
  <c r="K246" i="7"/>
  <c r="K245" i="7" s="1"/>
  <c r="K239" i="7" s="1"/>
  <c r="K237" i="7"/>
  <c r="K236" i="7" s="1"/>
  <c r="K235" i="7" s="1"/>
  <c r="K234" i="7" s="1"/>
  <c r="K233" i="7" s="1"/>
  <c r="K228" i="7"/>
  <c r="K227" i="7" s="1"/>
  <c r="K222" i="7"/>
  <c r="K221" i="7"/>
  <c r="K220" i="7" s="1"/>
  <c r="K219" i="7" s="1"/>
  <c r="K218" i="7" s="1"/>
  <c r="K215" i="7"/>
  <c r="K214" i="7" s="1"/>
  <c r="K213" i="7" s="1"/>
  <c r="K212" i="7" s="1"/>
  <c r="K211" i="7" s="1"/>
  <c r="K208" i="7"/>
  <c r="K207" i="7" s="1"/>
  <c r="K191" i="7"/>
  <c r="K190" i="7" s="1"/>
  <c r="K189" i="7" s="1"/>
  <c r="K187" i="7"/>
  <c r="K186" i="7" s="1"/>
  <c r="K185" i="7" s="1"/>
  <c r="K182" i="7"/>
  <c r="K181" i="7" s="1"/>
  <c r="K180" i="7" s="1"/>
  <c r="K179" i="7" s="1"/>
  <c r="K146" i="7"/>
  <c r="K145" i="7" s="1"/>
  <c r="K140" i="7"/>
  <c r="K139" i="7" s="1"/>
  <c r="K138" i="7" s="1"/>
  <c r="K137" i="7" s="1"/>
  <c r="K129" i="7" s="1"/>
  <c r="K124" i="7"/>
  <c r="K123" i="7" s="1"/>
  <c r="K116" i="7"/>
  <c r="K115" i="7" s="1"/>
  <c r="K114" i="7" s="1"/>
  <c r="K113" i="7" s="1"/>
  <c r="K97" i="7"/>
  <c r="K96" i="7" s="1"/>
  <c r="K93" i="7"/>
  <c r="K92" i="7" s="1"/>
  <c r="K85" i="7"/>
  <c r="K83" i="7"/>
  <c r="K76" i="7"/>
  <c r="K75" i="7" s="1"/>
  <c r="K63" i="7"/>
  <c r="K62" i="7" s="1"/>
  <c r="K61" i="7" s="1"/>
  <c r="K60" i="7" s="1"/>
  <c r="K54" i="7"/>
  <c r="K51" i="7"/>
  <c r="K34" i="7"/>
  <c r="K33" i="7" s="1"/>
  <c r="K32" i="7" s="1"/>
  <c r="K31" i="7" s="1"/>
  <c r="K26" i="7"/>
  <c r="K25" i="7" s="1"/>
  <c r="K1029" i="7" l="1"/>
  <c r="K740" i="7"/>
  <c r="K739" i="7" s="1"/>
  <c r="K738" i="7" s="1"/>
  <c r="K737" i="7" s="1"/>
  <c r="K80" i="7"/>
  <c r="K408" i="7"/>
  <c r="K883" i="7"/>
  <c r="K630" i="7"/>
  <c r="K629" i="7" s="1"/>
  <c r="K628" i="7" s="1"/>
  <c r="K574" i="7"/>
  <c r="K573" i="7" s="1"/>
  <c r="K568" i="7" s="1"/>
  <c r="K592" i="7"/>
  <c r="K311" i="7"/>
  <c r="K310" i="7" s="1"/>
  <c r="K309" i="7" s="1"/>
  <c r="K308" i="7" s="1"/>
  <c r="K683" i="7"/>
  <c r="K661" i="7"/>
  <c r="K585" i="7"/>
  <c r="K637" i="7"/>
  <c r="K152" i="7"/>
  <c r="K151" i="7" s="1"/>
  <c r="K397" i="7"/>
  <c r="K948" i="7"/>
  <c r="K947" i="7" s="1"/>
  <c r="K144" i="7"/>
  <c r="K143" i="7" s="1"/>
  <c r="K142" i="7" s="1"/>
  <c r="K866" i="7"/>
  <c r="K865" i="7" s="1"/>
  <c r="K864" i="7" s="1"/>
  <c r="K934" i="7"/>
  <c r="K933" i="7" s="1"/>
  <c r="K932" i="7" s="1"/>
  <c r="K931" i="7" s="1"/>
  <c r="K930" i="7" s="1"/>
  <c r="K87" i="7"/>
  <c r="K543" i="7"/>
  <c r="K542" i="7" s="1"/>
  <c r="K206" i="7"/>
  <c r="K205" i="7" s="1"/>
  <c r="K204" i="7" s="1"/>
  <c r="K203" i="7" s="1"/>
  <c r="K196" i="7" s="1"/>
  <c r="K195" i="7" s="1"/>
  <c r="K194" i="7" s="1"/>
  <c r="K193" i="7" s="1"/>
  <c r="K986" i="7"/>
  <c r="K985" i="7" s="1"/>
  <c r="K984" i="7" s="1"/>
  <c r="K1028" i="7"/>
  <c r="K1059" i="7"/>
  <c r="K267" i="7"/>
  <c r="K266" i="7" s="1"/>
  <c r="K469" i="7"/>
  <c r="K468" i="7" s="1"/>
  <c r="K467" i="7" s="1"/>
  <c r="K466" i="7" s="1"/>
  <c r="K48" i="7"/>
  <c r="K24" i="7"/>
  <c r="K23" i="7" s="1"/>
  <c r="K22" i="7" s="1"/>
  <c r="K21" i="7" s="1"/>
  <c r="K226" i="7"/>
  <c r="K225" i="7" s="1"/>
  <c r="K224" i="7" s="1"/>
  <c r="K210" i="7"/>
  <c r="K688" i="7"/>
  <c r="K1069" i="7"/>
  <c r="K1068" i="7" s="1"/>
  <c r="K1067" i="7" s="1"/>
  <c r="K1084" i="7"/>
  <c r="K1083" i="7" s="1"/>
  <c r="K1082" i="7" s="1"/>
  <c r="K1081" i="7" s="1"/>
  <c r="K342" i="7"/>
  <c r="K415" i="7"/>
  <c r="K917" i="7"/>
  <c r="K916" i="7" s="1"/>
  <c r="K915" i="7" s="1"/>
  <c r="K966" i="7"/>
  <c r="K965" i="7" s="1"/>
  <c r="K964" i="7" s="1"/>
  <c r="K348" i="7"/>
  <c r="K423" i="7"/>
  <c r="K273" i="7"/>
  <c r="K272" i="7" s="1"/>
  <c r="K271" i="7" s="1"/>
  <c r="K270" i="7" s="1"/>
  <c r="K444" i="7"/>
  <c r="K184" i="7"/>
  <c r="K178" i="7" s="1"/>
  <c r="K302" i="7"/>
  <c r="K301" i="7" s="1"/>
  <c r="K558" i="7"/>
  <c r="K552" i="7" s="1"/>
  <c r="K832" i="7"/>
  <c r="K831" i="7" s="1"/>
  <c r="K369" i="7"/>
  <c r="K368" i="7" s="1"/>
  <c r="K367" i="7" s="1"/>
  <c r="K366" i="7" s="1"/>
  <c r="K396" i="7" l="1"/>
  <c r="K660" i="7"/>
  <c r="K395" i="7"/>
  <c r="K150" i="7"/>
  <c r="K74" i="7"/>
  <c r="K73" i="7" s="1"/>
  <c r="K65" i="7" s="1"/>
  <c r="K882" i="7"/>
  <c r="K881" i="7" s="1"/>
  <c r="K300" i="7"/>
  <c r="K299" i="7" s="1"/>
  <c r="K581" i="7"/>
  <c r="K580" i="7" s="1"/>
  <c r="K579" i="7" s="1"/>
  <c r="K42" i="7"/>
  <c r="K36" i="7" s="1"/>
  <c r="K659" i="7"/>
  <c r="K658" i="7" s="1"/>
  <c r="K830" i="7"/>
  <c r="K829" i="7" s="1"/>
  <c r="K217" i="7"/>
  <c r="K440" i="7"/>
  <c r="K439" i="7" s="1"/>
  <c r="K1058" i="7"/>
  <c r="K1057" i="7" s="1"/>
  <c r="K1056" i="7" s="1"/>
  <c r="K983" i="7"/>
  <c r="K341" i="7"/>
  <c r="K340" i="7" s="1"/>
  <c r="K339" i="7" s="1"/>
  <c r="K338" i="7" s="1"/>
  <c r="K337" i="7" s="1"/>
  <c r="K1027" i="7"/>
  <c r="K1026" i="7" s="1"/>
  <c r="K1025" i="7" s="1"/>
  <c r="K636" i="7"/>
  <c r="K635" i="7" s="1"/>
  <c r="K259" i="7"/>
  <c r="K258" i="7" s="1"/>
  <c r="K1066" i="7"/>
  <c r="K551" i="7"/>
  <c r="K550" i="7" s="1"/>
  <c r="K946" i="7"/>
  <c r="K939" i="7" s="1"/>
  <c r="K929" i="7" s="1"/>
  <c r="K509" i="7"/>
  <c r="K508" i="7" s="1"/>
  <c r="K549" i="7" l="1"/>
  <c r="K30" i="7"/>
  <c r="K29" i="7" s="1"/>
  <c r="K394" i="7"/>
  <c r="K393" i="7" s="1"/>
  <c r="K392" i="7" s="1"/>
  <c r="K438" i="7"/>
  <c r="K437" i="7" s="1"/>
  <c r="K436" i="7" s="1"/>
  <c r="K1055" i="7"/>
  <c r="K982" i="7"/>
  <c r="K975" i="7" s="1"/>
  <c r="K507" i="7"/>
  <c r="K768" i="7"/>
  <c r="K541" i="7"/>
  <c r="K474" i="7" l="1"/>
  <c r="K473" i="7" s="1"/>
  <c r="K729" i="7"/>
  <c r="K914" i="7"/>
  <c r="K880" i="7" s="1"/>
  <c r="K863" i="7" s="1"/>
  <c r="K20" i="7" l="1"/>
  <c r="L21" i="7" l="1"/>
  <c r="M18" i="7"/>
</calcChain>
</file>

<file path=xl/sharedStrings.xml><?xml version="1.0" encoding="utf-8"?>
<sst xmlns="http://schemas.openxmlformats.org/spreadsheetml/2006/main" count="14980" uniqueCount="709">
  <si>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</si>
  <si>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</si>
  <si>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</si>
  <si>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</si>
  <si>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</si>
  <si>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</si>
  <si>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</si>
  <si>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</si>
  <si>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</si>
  <si>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</si>
  <si>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</si>
  <si>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</si>
  <si>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</si>
  <si>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</si>
  <si>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</si>
  <si>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</si>
  <si>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</si>
  <si>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</si>
  <si>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</si>
  <si>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</si>
  <si>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</si>
  <si>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</si>
  <si>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</si>
  <si>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</si>
  <si>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</si>
  <si>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</si>
  <si>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</si>
  <si>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</si>
  <si>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</si>
  <si>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</si>
  <si>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</si>
  <si>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929</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</si>
  <si>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</si>
  <si>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</si>
  <si>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</si>
  <si>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</si>
  <si>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</si>
  <si>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</si>
  <si>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</si>
  <si>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</si>
  <si>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</si>
  <si>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</si>
  <si>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</si>
  <si>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</si>
  <si>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953</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</si>
  <si>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</si>
  <si>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</si>
  <si>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</si>
  <si>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</si>
  <si>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</si>
  <si>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</si>
  <si>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</si>
  <si>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</si>
  <si>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</si>
  <si>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</si>
  <si>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</si>
  <si>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</si>
  <si>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</si>
  <si>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</si>
  <si>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</si>
  <si>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</si>
  <si>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</si>
  <si>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</si>
  <si>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</si>
  <si>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</si>
  <si>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</si>
  <si>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</si>
  <si>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</si>
  <si>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</si>
  <si>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</si>
  <si>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</si>
  <si>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</si>
  <si>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</si>
  <si>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934</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</si>
  <si>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</si>
  <si>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</si>
  <si>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</si>
  <si>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</si>
  <si>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</si>
  <si>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</si>
  <si>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</si>
  <si>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</si>
  <si>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</si>
  <si>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</si>
  <si>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</si>
  <si>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</si>
  <si>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</si>
  <si>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</si>
  <si>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</si>
  <si>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</si>
  <si>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</si>
  <si>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</si>
  <si>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</si>
  <si>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</si>
  <si>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</si>
  <si>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</si>
  <si>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</si>
  <si>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</si>
  <si>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</si>
  <si>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</si>
  <si>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</si>
  <si>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</si>
  <si>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</si>
  <si>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</si>
  <si>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</si>
  <si>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</si>
  <si>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</si>
  <si>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</si>
  <si>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</si>
  <si>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</si>
  <si>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</si>
  <si>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</si>
  <si>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</si>
  <si>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</si>
  <si>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</si>
  <si>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</si>
  <si>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</si>
  <si>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</si>
  <si>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</si>
  <si>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</si>
  <si>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</si>
  <si>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</si>
  <si>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</si>
  <si>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</si>
  <si>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</si>
  <si>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947</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</si>
  <si>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</si>
  <si>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</si>
  <si>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</si>
  <si>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</si>
  <si>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</si>
  <si>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</si>
  <si>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</si>
  <si>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</si>
  <si>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</si>
  <si>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</si>
  <si>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</si>
  <si>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</si>
  <si>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</si>
  <si>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</si>
  <si>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</si>
  <si>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Социальная выплата компенсационного характера, связанная с оплатой жилого помещения по договору найма (поднайма)</t>
  </si>
  <si>
    <t>24880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</si>
  <si>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</si>
  <si>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</si>
  <si>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</si>
  <si>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</si>
  <si>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</si>
  <si>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</si>
  <si>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</si>
  <si>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</si>
  <si>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</si>
  <si>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</si>
  <si>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</si>
  <si>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</si>
  <si>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</si>
  <si>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</si>
  <si>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</si>
  <si>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</si>
  <si>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</si>
  <si>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</si>
  <si>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</si>
  <si>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</si>
  <si>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</si>
  <si>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</si>
  <si>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</si>
  <si>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</si>
  <si>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</si>
  <si>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</si>
  <si>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</si>
  <si>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</si>
  <si>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</si>
  <si>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</si>
  <si>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</si>
  <si>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</si>
  <si>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</si>
  <si>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</si>
  <si>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</si>
  <si>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</si>
  <si>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</si>
  <si>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</si>
  <si>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</si>
  <si>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</si>
  <si>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</si>
  <si>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</si>
  <si>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</si>
  <si>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</si>
  <si>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Реализация мер популяризации среди детей и молодежи научнообразовательной и творческой деятельности, выявление талантливой молодежи</t>
  </si>
  <si>
    <t>24330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</si>
  <si>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</si>
  <si>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</si>
  <si>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</si>
  <si>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</si>
  <si>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</si>
  <si>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</si>
  <si>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</si>
  <si>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</si>
  <si>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</si>
  <si>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</si>
  <si>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</si>
  <si>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</si>
  <si>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</si>
  <si>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</si>
  <si>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</si>
  <si>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</si>
  <si>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</si>
  <si>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</si>
  <si>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</si>
  <si>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</si>
  <si>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</si>
  <si>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</si>
  <si>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</si>
  <si>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</si>
  <si>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</si>
  <si>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</si>
  <si>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</si>
  <si>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</si>
  <si>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</si>
  <si>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</si>
  <si>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</si>
  <si>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</si>
  <si>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</si>
  <si>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</si>
  <si>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 xml:space="preserve">01 </t>
  </si>
  <si>
    <t>27000</t>
  </si>
  <si>
    <t>Федеральный проект  «Культурная среда»</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</si>
  <si>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</si>
  <si>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</si>
  <si>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</si>
  <si>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</si>
  <si>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</si>
  <si>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</si>
  <si>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</si>
  <si>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</si>
  <si>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</si>
  <si>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</si>
  <si>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</si>
  <si>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</si>
  <si>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</si>
  <si>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</si>
  <si>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</si>
  <si>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</si>
  <si>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</si>
  <si>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</si>
  <si>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</si>
  <si>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</si>
  <si>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</si>
  <si>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</si>
  <si>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</si>
  <si>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</si>
  <si>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</si>
  <si>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</si>
  <si>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</si>
  <si>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</si>
  <si>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</si>
  <si>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</si>
  <si>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24980</t>
  </si>
  <si>
    <t>Организация бесплатного питания детей мобилизованных граждан</t>
  </si>
  <si>
    <t>Спорт высших достижений</t>
  </si>
  <si>
    <t>Обеспечение проведения выборов и референдумов</t>
  </si>
  <si>
    <t>51</t>
  </si>
  <si>
    <t>12030</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</si>
  <si>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</si>
  <si>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</si>
  <si>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</si>
  <si>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</si>
  <si>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</si>
  <si>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</si>
  <si>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</si>
  <si>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</si>
  <si>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</si>
  <si>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</si>
  <si>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</si>
  <si>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</si>
  <si>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</si>
  <si>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</si>
  <si>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</si>
  <si>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62980</t>
  </si>
  <si>
    <t>Дополнительная помощь местным бюджетам для решения социально значимых вопросов местного значения</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</si>
  <si>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</si>
  <si>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</si>
  <si>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</si>
  <si>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S0170</t>
  </si>
  <si>
    <t>А0470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</si>
  <si>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</si>
  <si>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</si>
  <si>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S0640</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</si>
  <si>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</si>
  <si>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60960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</si>
  <si>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</si>
  <si>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Здравоохранение</t>
  </si>
  <si>
    <t>Амбулаторная помощь</t>
  </si>
  <si>
    <t>Развитие и поддержка одаренных детей</t>
  </si>
  <si>
    <t>24760</t>
  </si>
  <si>
    <t>Единовременная выплата для молодых педагогических работников</t>
  </si>
  <si>
    <t>21630</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</si>
  <si>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</si>
  <si>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</si>
  <si>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</si>
  <si>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</si>
  <si>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</si>
  <si>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</si>
  <si>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</si>
  <si>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</si>
  <si>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Социальная поддержка отдельных категорий медицинских работников, работающих в государственных организациях</t>
  </si>
  <si>
    <t>25400</t>
  </si>
  <si>
    <t>24300</t>
  </si>
  <si>
    <t>Обеспечение учреждений социальной сферы приборами учета тепловой энергии</t>
  </si>
  <si>
    <t>24520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</si>
  <si>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</si>
  <si>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</si>
  <si>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</si>
  <si>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</si>
  <si>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</si>
  <si>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</si>
  <si>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</si>
  <si>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</si>
  <si>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Проведение выборов в Совет муниципального образования Туапсинский муниципальный округ Краснодарского края</t>
  </si>
  <si>
    <t>Проведение выборов в представительный орган местного самоуправления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</si>
  <si>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</si>
  <si>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</si>
  <si>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</si>
  <si>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</si>
  <si>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</si>
  <si>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</si>
  <si>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</si>
  <si>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</si>
  <si>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</si>
  <si>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</si>
  <si>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</si>
  <si>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</si>
  <si>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</si>
  <si>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</si>
  <si>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</si>
  <si>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</si>
  <si>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</si>
  <si>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</si>
  <si>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</si>
  <si>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</si>
  <si>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</si>
  <si>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</si>
  <si>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</si>
  <si>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</si>
  <si>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</si>
  <si>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</si>
  <si>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</si>
  <si>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</si>
  <si>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</si>
  <si>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</si>
  <si>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</si>
  <si>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</si>
  <si>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</si>
  <si>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</si>
  <si>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</si>
  <si>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</si>
  <si>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</si>
  <si>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</si>
  <si>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</si>
  <si>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</si>
  <si>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</si>
  <si>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</si>
  <si>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</si>
  <si>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</si>
  <si>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</si>
  <si>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</si>
  <si>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</si>
  <si>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</si>
  <si>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</si>
  <si>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</si>
  <si>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</si>
  <si>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</si>
  <si>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</si>
  <si>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</si>
  <si>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Подпрограмма «Профилактика терроризма и экстремимза»</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</si>
  <si>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</si>
  <si>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</si>
  <si>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</si>
  <si>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</si>
  <si>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</si>
  <si>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</si>
  <si>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</si>
  <si>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</si>
  <si>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</si>
  <si>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</si>
  <si>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</si>
  <si>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</si>
  <si>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</si>
  <si>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</si>
  <si>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</si>
  <si>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</si>
  <si>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</si>
  <si>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</si>
  <si>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</si>
  <si>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</si>
  <si>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</si>
  <si>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</si>
  <si>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</si>
  <si>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</si>
  <si>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</si>
  <si>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</si>
  <si>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</si>
  <si>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</si>
  <si>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</si>
  <si>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</si>
  <si>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</si>
  <si>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</si>
  <si>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</si>
  <si>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</si>
  <si>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</si>
  <si>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</si>
  <si>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</si>
  <si>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</si>
  <si>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R0820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</si>
  <si>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</si>
  <si>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</si>
  <si>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</si>
  <si>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</si>
  <si>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 xml:space="preserve">Совершенствование деятельности муниципальных учреждений отрасли "Культура" </t>
  </si>
  <si>
    <t>S3310</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</si>
  <si>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</si>
  <si>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</si>
  <si>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</si>
  <si>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</si>
  <si>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</si>
  <si>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</si>
  <si>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S0290</t>
  </si>
  <si>
    <t>S0360</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</si>
  <si>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</si>
  <si>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</si>
  <si>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00599</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</si>
  <si>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</si>
  <si>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</si>
  <si>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</si>
  <si>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</si>
  <si>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</si>
  <si>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</si>
  <si>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</si>
  <si>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</si>
  <si>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</si>
  <si>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</si>
  <si>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</si>
  <si>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</si>
  <si>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</si>
  <si>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</si>
  <si>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</si>
  <si>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30200</t>
  </si>
  <si>
    <t>Модернизация систем теплоснабжения</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</si>
  <si>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</si>
  <si>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</si>
  <si>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</si>
  <si>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</si>
  <si>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</si>
  <si>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</si>
  <si>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</si>
  <si>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926</t>
  </si>
  <si>
    <t>Дорожное хозяйство (дорожные фонды)</t>
  </si>
  <si>
    <t>Благоустройство</t>
  </si>
  <si>
    <t>Обеспечение деятельности подведомственных учреждений</t>
  </si>
  <si>
    <t>Массовый спорт</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</si>
  <si>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</si>
  <si>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</si>
  <si>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</si>
  <si>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</si>
  <si>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</si>
  <si>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</si>
  <si>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</si>
  <si>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А0620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</si>
  <si>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</si>
  <si>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</si>
  <si>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</si>
  <si>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А1</t>
  </si>
  <si>
    <t>54540</t>
  </si>
  <si>
    <t>Создание модельных муниципальных библиотек</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</si>
  <si>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софинансирвания</t>
  </si>
  <si>
    <t>А0640</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</si>
  <si>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</si>
  <si>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</si>
  <si>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</si>
  <si>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обучающихся,проживающих на территории Туапсинского муниципального округа Краснодарского края, в муниципальные образования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</si>
  <si>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</si>
  <si>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</si>
  <si>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</si>
  <si>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</si>
  <si>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</si>
  <si>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</si>
  <si>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</si>
  <si>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</si>
  <si>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</si>
  <si>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Реализация мероприятий подпрограммы "Благоустройство територий"</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</si>
  <si>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</si>
  <si>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</si>
  <si>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</si>
  <si>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</si>
  <si>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</si>
  <si>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</si>
  <si>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</si>
  <si>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</si>
  <si>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</si>
  <si>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</si>
  <si>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</si>
  <si>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</si>
  <si>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</si>
  <si>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</si>
  <si>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муниципального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</si>
  <si>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</si>
  <si>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</si>
  <si>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</si>
  <si>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</si>
  <si>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</si>
  <si>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</si>
  <si>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</si>
  <si>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</si>
  <si>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</si>
  <si>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</si>
  <si>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</si>
  <si>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</si>
  <si>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</si>
  <si>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</si>
  <si>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</si>
  <si>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</si>
  <si>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</si>
  <si>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</si>
  <si>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Осуществление мероприятий по содержанию в порядке и благоустройству воинских захоронений</t>
  </si>
  <si>
    <t>24860</t>
  </si>
  <si>
    <t>Муниципальная программа "Развитие жилищно-коммунального хозяйства"</t>
  </si>
  <si>
    <t>Повышение уровня благоустройства населенных пунктов Туапсинского муниципального округа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</si>
  <si>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</si>
  <si>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</si>
  <si>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</si>
  <si>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</si>
  <si>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</si>
  <si>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</si>
  <si>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</si>
  <si>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</si>
  <si>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S0310</t>
  </si>
  <si>
    <t>Организация водоотведения</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</si>
  <si>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</si>
  <si>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</si>
  <si>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</si>
  <si>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</si>
  <si>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24510</t>
  </si>
  <si>
    <t>Реализация отдельных мероприятий муниципальной программы "Развитие жилищно-коммунального хозяйства"</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</si>
  <si>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</si>
  <si>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</si>
  <si>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</si>
  <si>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</si>
  <si>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</si>
  <si>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</si>
  <si>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</si>
  <si>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</si>
  <si>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</si>
  <si>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</si>
  <si>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</si>
  <si>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</si>
  <si>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</si>
  <si>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24820</t>
  </si>
  <si>
    <t>Капитальные и текущие ремонты подведомственных учреждений и объектов физической культуры и спорта</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</si>
  <si>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</si>
  <si>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</si>
  <si>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</si>
  <si>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</si>
  <si>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S1230</t>
  </si>
  <si>
    <t>А1230</t>
  </si>
  <si>
    <t>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t>
  </si>
  <si>
    <t xml:space="preserve">Строительство, реконструкция (в том числе реконструкцию объектов незавершенного строительства), техническое перевооружение, приобретение объектов благоустройства, сооружений инженерной защиты и берегоукрепления, сверх сумм софинансирования </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</si>
  <si>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</si>
  <si>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</si>
  <si>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</si>
  <si>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</si>
  <si>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</si>
  <si>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</si>
  <si>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</si>
  <si>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</si>
  <si>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</si>
  <si>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</si>
  <si>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Средства резервного фонда администрации Краснодарского края</t>
  </si>
  <si>
    <t>0</t>
  </si>
  <si>
    <t>S2590</t>
  </si>
  <si>
    <t>Отдельные мероприятия муниципальной программы "Развитие жилищно-коммунального хозяйства"</t>
  </si>
  <si>
    <t>97510</t>
  </si>
  <si>
    <t>А0360</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</si>
  <si>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</si>
  <si>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</si>
  <si>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920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</si>
  <si>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</si>
  <si>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</si>
  <si>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</si>
  <si>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</si>
  <si>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24500</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</si>
  <si>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</si>
  <si>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</si>
  <si>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</si>
  <si>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</si>
  <si>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62590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</si>
  <si>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</si>
  <si>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</si>
  <si>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</si>
  <si>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А0360 Дополнительное финансирование на 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</si>
  <si>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Поощрение победителей конкурса на звание "Лучший орган территориального общественного самоуправления"</t>
  </si>
  <si>
    <t>24440</t>
  </si>
  <si>
    <t>Обеспечение антитеррористической защищенности привокзальной площади города Туапсе</t>
  </si>
  <si>
    <t>Я5</t>
  </si>
  <si>
    <t>Д4540</t>
  </si>
  <si>
    <t>Региональный проект "Семейные ценности и инфраструктура культуры"</t>
  </si>
  <si>
    <t>Создание модельных муниципальных библиотек сверх сумм софинансирования</t>
  </si>
  <si>
    <t>А3310</t>
  </si>
  <si>
    <t xml:space="preserve">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 </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</si>
  <si>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</si>
  <si>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A1200</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</si>
  <si>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</si>
  <si>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</si>
  <si>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</si>
  <si>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</si>
  <si>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</si>
  <si>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</si>
  <si>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</si>
  <si>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</si>
  <si>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</si>
  <si>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</si>
  <si>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</si>
  <si>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</si>
  <si>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21594</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</si>
  <si>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</si>
  <si>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</si>
  <si>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</si>
  <si>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</si>
  <si>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</si>
  <si>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</si>
  <si>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</si>
  <si>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</si>
  <si>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Начальник финансового управления</t>
  </si>
  <si>
    <t>администрации Туапсинского</t>
  </si>
  <si>
    <t xml:space="preserve">муниципального округа   </t>
  </si>
  <si>
    <t>Ю.Н. Кулакова</t>
  </si>
  <si>
    <t>23050</t>
  </si>
  <si>
    <t>Реализация мероприятий муниципальной программы «Развитие архитектуры и градостроительства»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</si>
  <si>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</si>
  <si>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</si>
  <si>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</si>
  <si>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</si>
  <si>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</si>
  <si>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</si>
  <si>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 xml:space="preserve"> Туапсинский муниципальный округ Краснодарского края на 2026 год </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</si>
  <si>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</si>
  <si>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</si>
  <si>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</si>
  <si>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</si>
  <si>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</si>
  <si>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</si>
  <si>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21</t>
  </si>
  <si>
    <t>Реализация мероприятий муниципальной программы "Доступная среда"</t>
  </si>
  <si>
    <t>24770</t>
  </si>
  <si>
    <t>Реализация мероприятий подпрограммы "Обеспечение пожарной безопасности"</t>
  </si>
  <si>
    <t>Муниципальная программа «Экологическая безопасность»</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</si>
  <si>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</si>
  <si>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</si>
  <si>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Основные мероприятия муниципальной программы «Экологическая безопасность»</t>
  </si>
  <si>
    <t>Обеспечение деятельности территориальных органов администрации Туапсинского муниципального округа</t>
  </si>
  <si>
    <t>Муниципальная программа «Развитие сельского хозяйства»</t>
  </si>
  <si>
    <t>Подпрограмма «Развитие агропромышленного комплекса»</t>
  </si>
  <si>
    <t>Реализация мероприятий  подпрограммы «Развитие агропромышленного комплекса»</t>
  </si>
  <si>
    <t>Муниципальная программа «Информационное обеспечение населения»</t>
  </si>
  <si>
    <t>Основные мероприятия программы «Информационное обеспечение населения»</t>
  </si>
  <si>
    <t xml:space="preserve">Комплексное информирование населения о деятельности органов местного самоуправления </t>
  </si>
  <si>
    <t>Реализация мероприятий программы «Информационное обеспечение населения»</t>
  </si>
  <si>
    <t>24450</t>
  </si>
  <si>
    <t>21591</t>
  </si>
  <si>
    <t>Подготовка к защите населения, материальных и культурных ценностей от опасностей</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</si>
  <si>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</si>
  <si>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</si>
  <si>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</si>
  <si>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55130</t>
  </si>
  <si>
    <t>И3</t>
  </si>
  <si>
    <t>51540</t>
  </si>
  <si>
    <t>SД060</t>
  </si>
  <si>
    <t>Капитальный ремонт и ремонт автомобильных дорог общего пользования местного значения</t>
  </si>
  <si>
    <t>Развитие сети учреждений культурно-досугового типа</t>
  </si>
  <si>
    <t>Реализация мероприятий по модернизации коммунальной инфраструктуры</t>
  </si>
  <si>
    <t>Региональный проект "Модернизация коммунальной инфраструктуры (Краснодарский край)"</t>
  </si>
  <si>
    <t>23300</t>
  </si>
  <si>
    <t>Организация временной трудовой занятости несовершеннолетних</t>
  </si>
  <si>
    <t>20400</t>
  </si>
  <si>
    <t>20410</t>
  </si>
  <si>
    <t>Прочие мероприятия по поддержке  органов  территориального общественного самоуправления Туапсинского муниципального округа</t>
  </si>
  <si>
    <t>Ежемесячная выплата компенсационного характера руководителям органов территориального общественного самоуправления</t>
  </si>
  <si>
    <t>24230</t>
  </si>
  <si>
    <t>Взносы на капитальный ремонт общего имущества многоквартирного дома</t>
  </si>
  <si>
    <t>Поддержка творческой деятельности учреждений культуры</t>
  </si>
  <si>
    <t>24490</t>
  </si>
  <si>
    <t>Укрепление материально-технической базы учреждений культуры</t>
  </si>
  <si>
    <t>24110</t>
  </si>
  <si>
    <t>Сохранение, ремонт и благоустройство воинских захоронений на территории Туапсинского муниципального округа</t>
  </si>
  <si>
    <t>24530</t>
  </si>
  <si>
    <t>20100</t>
  </si>
  <si>
    <t>Озеленение</t>
  </si>
  <si>
    <t>Прочее благоустройство территории Туапсинского муниципального округа</t>
  </si>
  <si>
    <t>24890</t>
  </si>
  <si>
    <t>Обеспечение социально-значимых объектов охранными системами</t>
  </si>
  <si>
    <t>Обеспечение лицензированной охраны в муниципальных учреждениях Туапсинского муниципального округа</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</si>
  <si>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</si>
  <si>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</si>
  <si>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</si>
  <si>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</si>
  <si>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</si>
  <si>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</si>
  <si>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t>
  </si>
  <si>
    <t xml:space="preserve">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</si>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</sst>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0.0_р_."/>
    <numFmt numFmtId="170" formatCode="_-* #,##0.0_р_._-;\-* #,##0.0_р_._-;_-* &quot;-&quot;?_р_._-;_-@_-"/>
  </numFmts>
  <fonts count="57"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2"/>
      <color theme="1"/>
      <name val="Times New Roman"/>
      <family val="1"/>
      <charset val="204"/>
    </font>
    <font>
      <sz val="11"/>
      <name val="Times New Roman"/>
      <family val="1"/>
      <charset val="204"/>
    </font>
    <font>
      <b/>
      <sz val="14"/>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bgColor indexed="64"/>
      </patternFill>
    </fill>
    <fill>
      <patternFill patternType="solid">
        <fgColor rgb="FFFFFF0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1030">
    <xf numFmtId="0" fontId="0" fillId="0" borderId="0"/>
    <xf numFmtId="0" fontId="29" fillId="2" borderId="0" applyNumberFormat="0" applyBorder="0" applyAlignment="0" applyProtection="0"/>
    <xf numFmtId="0" fontId="29" fillId="3" borderId="0" applyNumberFormat="0" applyBorder="0" applyAlignment="0" applyProtection="0"/>
    <xf numFmtId="0" fontId="29" fillId="4" borderId="0" applyNumberFormat="0" applyBorder="0" applyAlignment="0" applyProtection="0"/>
    <xf numFmtId="0" fontId="29" fillId="5" borderId="0" applyNumberFormat="0" applyBorder="0" applyAlignment="0" applyProtection="0"/>
    <xf numFmtId="0" fontId="29" fillId="6" borderId="0" applyNumberFormat="0" applyBorder="0" applyAlignment="0" applyProtection="0"/>
    <xf numFmtId="0" fontId="29" fillId="7" borderId="0" applyNumberFormat="0" applyBorder="0" applyAlignment="0" applyProtection="0"/>
    <xf numFmtId="0" fontId="29" fillId="8" borderId="0" applyNumberFormat="0" applyBorder="0" applyAlignment="0" applyProtection="0"/>
    <xf numFmtId="0" fontId="29" fillId="9" borderId="0" applyNumberFormat="0" applyBorder="0" applyAlignment="0" applyProtection="0"/>
    <xf numFmtId="0" fontId="29" fillId="10" borderId="0" applyNumberFormat="0" applyBorder="0" applyAlignment="0" applyProtection="0"/>
    <xf numFmtId="0" fontId="29" fillId="5" borderId="0" applyNumberFormat="0" applyBorder="0" applyAlignment="0" applyProtection="0"/>
    <xf numFmtId="0" fontId="29" fillId="8" borderId="0" applyNumberFormat="0" applyBorder="0" applyAlignment="0" applyProtection="0"/>
    <xf numFmtId="0" fontId="29" fillId="11" borderId="0" applyNumberFormat="0" applyBorder="0" applyAlignment="0" applyProtection="0"/>
    <xf numFmtId="0" fontId="30" fillId="12" borderId="0" applyNumberFormat="0" applyBorder="0" applyAlignment="0" applyProtection="0"/>
    <xf numFmtId="0" fontId="30" fillId="9" borderId="0" applyNumberFormat="0" applyBorder="0" applyAlignment="0" applyProtection="0"/>
    <xf numFmtId="0" fontId="30" fillId="10"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5" borderId="0" applyNumberFormat="0" applyBorder="0" applyAlignment="0" applyProtection="0"/>
    <xf numFmtId="0" fontId="30" fillId="16" borderId="0" applyNumberFormat="0" applyBorder="0" applyAlignment="0" applyProtection="0"/>
    <xf numFmtId="0" fontId="30" fillId="17" borderId="0" applyNumberFormat="0" applyBorder="0" applyAlignment="0" applyProtection="0"/>
    <xf numFmtId="0" fontId="30" fillId="18" borderId="0" applyNumberFormat="0" applyBorder="0" applyAlignment="0" applyProtection="0"/>
    <xf numFmtId="0" fontId="30" fillId="13" borderId="0" applyNumberFormat="0" applyBorder="0" applyAlignment="0" applyProtection="0"/>
    <xf numFmtId="0" fontId="30" fillId="14" borderId="0" applyNumberFormat="0" applyBorder="0" applyAlignment="0" applyProtection="0"/>
    <xf numFmtId="0" fontId="30" fillId="19" borderId="0" applyNumberFormat="0" applyBorder="0" applyAlignment="0" applyProtection="0"/>
    <xf numFmtId="0" fontId="31" fillId="7" borderId="1" applyNumberFormat="0" applyAlignment="0" applyProtection="0"/>
    <xf numFmtId="0" fontId="32" fillId="20" borderId="2" applyNumberFormat="0" applyAlignment="0" applyProtection="0"/>
    <xf numFmtId="0" fontId="33" fillId="20" borderId="1" applyNumberFormat="0" applyAlignment="0" applyProtection="0"/>
    <xf numFmtId="0" fontId="34" fillId="0" borderId="3" applyNumberFormat="0" applyFill="0" applyAlignment="0" applyProtection="0"/>
    <xf numFmtId="0" fontId="35" fillId="0" borderId="4" applyNumberFormat="0" applyFill="0" applyAlignment="0" applyProtection="0"/>
    <xf numFmtId="0" fontId="36" fillId="0" borderId="5" applyNumberFormat="0" applyFill="0" applyAlignment="0" applyProtection="0"/>
    <xf numFmtId="0" fontId="36" fillId="0" borderId="0" applyNumberFormat="0" applyFill="0" applyBorder="0" applyAlignment="0" applyProtection="0"/>
    <xf numFmtId="0" fontId="37" fillId="0" borderId="6" applyNumberFormat="0" applyFill="0" applyAlignment="0" applyProtection="0"/>
    <xf numFmtId="0" fontId="38" fillId="21" borderId="7" applyNumberFormat="0" applyAlignment="0" applyProtection="0"/>
    <xf numFmtId="0" fontId="39" fillId="0" borderId="0" applyNumberFormat="0" applyFill="0" applyBorder="0" applyAlignment="0" applyProtection="0"/>
    <xf numFmtId="0" fontId="40" fillId="22" borderId="0" applyNumberFormat="0" applyBorder="0" applyAlignment="0" applyProtection="0"/>
    <xf numFmtId="0" fontId="41" fillId="3" borderId="0" applyNumberFormat="0" applyBorder="0" applyAlignment="0" applyProtection="0"/>
    <xf numFmtId="0" fontId="42" fillId="0" borderId="0" applyNumberFormat="0" applyFill="0" applyBorder="0" applyAlignment="0" applyProtection="0"/>
    <xf numFmtId="0" fontId="24" fillId="23" borderId="8" applyNumberFormat="0" applyFont="0" applyAlignment="0" applyProtection="0"/>
    <xf numFmtId="0" fontId="43" fillId="0" borderId="9" applyNumberFormat="0" applyFill="0" applyAlignment="0" applyProtection="0"/>
    <xf numFmtId="0" fontId="44" fillId="0" borderId="0" applyNumberFormat="0" applyFill="0" applyBorder="0" applyAlignment="0" applyProtection="0"/>
    <xf numFmtId="164" fontId="46" fillId="0" borderId="0" applyFont="0" applyFill="0" applyBorder="0" applyAlignment="0" applyProtection="0"/>
    <xf numFmtId="0" fontId="45" fillId="4" borderId="0" applyNumberFormat="0" applyBorder="0" applyAlignment="0" applyProtection="0"/>
    <xf numFmtId="0" fontId="47" fillId="0" borderId="0"/>
    <xf numFmtId="0" fontId="48" fillId="0" borderId="0"/>
    <xf numFmtId="9" fontId="46" fillId="0" borderId="0" applyFont="0" applyFill="0" applyBorder="0" applyAlignment="0" applyProtection="0"/>
    <xf numFmtId="0" fontId="48" fillId="0" borderId="0"/>
    <xf numFmtId="164" fontId="24" fillId="0" borderId="0" applyFont="0" applyFill="0" applyBorder="0" applyAlignment="0" applyProtection="0"/>
    <xf numFmtId="0" fontId="23" fillId="0" borderId="0"/>
    <xf numFmtId="9" fontId="24" fillId="0" borderId="0" applyFont="0" applyFill="0" applyBorder="0" applyAlignment="0" applyProtection="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0" fontId="13" fillId="0" borderId="0"/>
    <xf numFmtId="0" fontId="13" fillId="0" borderId="0"/>
    <xf numFmtId="0" fontId="12" fillId="0" borderId="0"/>
    <xf numFmtId="0" fontId="12" fillId="0" borderId="0"/>
    <xf numFmtId="43" fontId="24" fillId="0" borderId="0" applyFont="0" applyFill="0" applyBorder="0" applyAlignment="0" applyProtection="0"/>
    <xf numFmtId="164" fontId="24" fillId="0" borderId="0" applyFont="0" applyFill="0" applyBorder="0" applyAlignment="0" applyProtection="0"/>
    <xf numFmtId="0" fontId="12" fillId="0" borderId="0"/>
    <xf numFmtId="9" fontId="24" fillId="0" borderId="0" applyFont="0" applyFill="0" applyBorder="0" applyAlignment="0" applyProtection="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2">
    <xf numFmtId="0" fontId="0" fillId="0" borderId="0" xfId="0"/>
    <xf numFmtId="0" fontId="49" fillId="24" borderId="10" xfId="0" applyFont="1" applyFill="1" applyBorder="1" applyAlignment="1">
      <alignment horizontal="left" vertical="top" wrapText="1"/>
    </xf>
    <xf numFmtId="0" fontId="49" fillId="24" borderId="10" xfId="0" applyFont="1" applyFill="1" applyBorder="1" applyAlignment="1">
      <alignment horizontal="center" vertical="top" wrapText="1"/>
    </xf>
    <xf numFmtId="49" fontId="49" fillId="24" borderId="10" xfId="43" applyNumberFormat="1" applyFont="1" applyFill="1" applyBorder="1" applyAlignment="1" applyProtection="1">
      <alignment horizontal="left" vertical="top" wrapText="1"/>
      <protection hidden="1"/>
    </xf>
    <xf numFmtId="0" fontId="26" fillId="24" borderId="0" xfId="0" applyFont="1" applyFill="1" applyAlignment="1">
      <alignment horizontal="justify" vertical="justify"/>
    </xf>
    <xf numFmtId="0" fontId="26" fillId="24" borderId="0" xfId="0" applyFont="1" applyFill="1" applyAlignment="1">
      <alignment horizontal="center" vertical="top"/>
    </xf>
    <xf numFmtId="49" fontId="26" fillId="24" borderId="0" xfId="0" applyNumberFormat="1" applyFont="1" applyFill="1" applyAlignment="1">
      <alignment horizontal="center" vertical="top"/>
    </xf>
    <xf numFmtId="0" fontId="26" fillId="24" borderId="0" xfId="0" applyFont="1" applyFill="1" applyAlignment="1">
      <alignment vertical="top"/>
    </xf>
    <xf numFmtId="165" fontId="26" fillId="24" borderId="0" xfId="0" applyNumberFormat="1" applyFont="1" applyFill="1" applyAlignment="1">
      <alignment vertical="top"/>
    </xf>
    <xf numFmtId="0" fontId="27" fillId="24" borderId="0" xfId="0" applyFont="1" applyFill="1" applyAlignment="1">
      <alignment vertical="top"/>
    </xf>
    <xf numFmtId="0" fontId="27" fillId="24" borderId="0" xfId="0" applyFont="1" applyFill="1" applyBorder="1" applyAlignment="1">
      <alignment horizontal="justify" vertical="justify"/>
    </xf>
    <xf numFmtId="0" fontId="27" fillId="24" borderId="0" xfId="0" applyFont="1" applyFill="1" applyAlignment="1">
      <alignment horizontal="center" vertical="top"/>
    </xf>
    <xf numFmtId="49" fontId="27" fillId="24" borderId="0" xfId="0" applyNumberFormat="1" applyFont="1" applyFill="1" applyAlignment="1">
      <alignment horizontal="center" vertical="top"/>
    </xf>
    <xf numFmtId="49" fontId="27" fillId="24" borderId="0" xfId="0" applyNumberFormat="1" applyFont="1" applyFill="1" applyBorder="1" applyAlignment="1">
      <alignment horizontal="center" vertical="top"/>
    </xf>
    <xf numFmtId="0" fontId="27" fillId="24" borderId="0" xfId="0" applyFont="1" applyFill="1" applyBorder="1" applyAlignment="1">
      <alignment horizontal="center" vertical="top"/>
    </xf>
    <xf numFmtId="0" fontId="28" fillId="24" borderId="0" xfId="0" applyFont="1" applyFill="1" applyBorder="1" applyAlignment="1" applyProtection="1">
      <alignment horizontal="center" vertical="top" wrapText="1"/>
      <protection locked="0"/>
    </xf>
    <xf numFmtId="0" fontId="28" fillId="24" borderId="0" xfId="0" applyFont="1" applyFill="1" applyBorder="1" applyAlignment="1" applyProtection="1">
      <alignment horizontal="justify" vertical="justify" wrapText="1"/>
      <protection locked="0"/>
    </xf>
    <xf numFmtId="49" fontId="28" fillId="24" borderId="0" xfId="0" applyNumberFormat="1" applyFont="1" applyFill="1" applyBorder="1" applyAlignment="1" applyProtection="1">
      <alignment horizontal="center" vertical="top" wrapText="1"/>
      <protection locked="0"/>
    </xf>
    <xf numFmtId="4" fontId="26" fillId="24" borderId="0" xfId="0" applyNumberFormat="1" applyFont="1" applyFill="1" applyAlignment="1">
      <alignment vertical="top"/>
    </xf>
    <xf numFmtId="49" fontId="49" fillId="24" borderId="10" xfId="0" applyNumberFormat="1"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0" fontId="49" fillId="24" borderId="10" xfId="0" applyFont="1" applyFill="1" applyBorder="1" applyAlignment="1" applyProtection="1">
      <alignment horizontal="justify" vertical="justify" wrapText="1"/>
      <protection locked="0"/>
    </xf>
    <xf numFmtId="4" fontId="52" fillId="24" borderId="0" xfId="0" applyNumberFormat="1" applyFont="1" applyFill="1" applyAlignment="1">
      <alignment vertical="top"/>
    </xf>
    <xf numFmtId="165" fontId="52" fillId="24" borderId="0" xfId="0" applyNumberFormat="1" applyFont="1" applyFill="1" applyAlignment="1">
      <alignment vertical="top"/>
    </xf>
    <xf numFmtId="0" fontId="52" fillId="24" borderId="0" xfId="0" applyFont="1" applyFill="1" applyAlignment="1">
      <alignment vertical="top"/>
    </xf>
    <xf numFmtId="165" fontId="49" fillId="24" borderId="10" xfId="0" applyNumberFormat="1" applyFont="1" applyFill="1" applyBorder="1" applyAlignment="1" applyProtection="1">
      <alignment horizontal="left" vertical="top" wrapText="1"/>
      <protection locked="0"/>
    </xf>
    <xf numFmtId="165" fontId="49" fillId="24" borderId="10" xfId="0" applyNumberFormat="1" applyFont="1" applyFill="1" applyBorder="1" applyAlignment="1" applyProtection="1">
      <alignment horizontal="center" vertical="top" wrapText="1"/>
      <protection locked="0"/>
    </xf>
    <xf numFmtId="49" fontId="49" fillId="24" borderId="10" xfId="0" applyNumberFormat="1" applyFont="1" applyFill="1" applyBorder="1" applyAlignment="1">
      <alignment horizontal="center" vertical="top"/>
    </xf>
    <xf numFmtId="0" fontId="49" fillId="24" borderId="10" xfId="0" applyFont="1" applyFill="1" applyBorder="1" applyAlignment="1">
      <alignment horizontal="center" vertical="top"/>
    </xf>
    <xf numFmtId="49" fontId="49" fillId="24" borderId="10" xfId="0" applyNumberFormat="1" applyFont="1" applyFill="1" applyBorder="1" applyAlignment="1">
      <alignment horizontal="center" vertical="top" wrapText="1"/>
    </xf>
    <xf numFmtId="49" fontId="49" fillId="24" borderId="10" xfId="0" applyNumberFormat="1" applyFont="1" applyFill="1" applyBorder="1" applyAlignment="1">
      <alignment horizontal="left" vertical="top" wrapText="1"/>
    </xf>
    <xf numFmtId="2" fontId="49" fillId="24" borderId="10" xfId="0" applyNumberFormat="1" applyFont="1" applyFill="1" applyBorder="1" applyAlignment="1">
      <alignment horizontal="left" vertical="top" wrapText="1"/>
    </xf>
    <xf numFmtId="11" fontId="49" fillId="24" borderId="10" xfId="43" applyNumberFormat="1" applyFont="1" applyFill="1" applyBorder="1" applyAlignment="1" applyProtection="1">
      <alignment horizontal="left" vertical="top" wrapText="1"/>
      <protection hidden="1"/>
    </xf>
    <xf numFmtId="49" fontId="49" fillId="24" borderId="12" xfId="43" applyNumberFormat="1" applyFont="1" applyFill="1" applyBorder="1" applyAlignment="1" applyProtection="1">
      <alignment horizontal="left" vertical="top" wrapText="1"/>
      <protection hidden="1"/>
    </xf>
    <xf numFmtId="12" fontId="49" fillId="24" borderId="10" xfId="0" applyNumberFormat="1" applyFont="1" applyFill="1" applyBorder="1" applyAlignment="1">
      <alignment horizontal="left" vertical="top" wrapText="1"/>
    </xf>
    <xf numFmtId="4" fontId="26" fillId="24" borderId="0" xfId="0" applyNumberFormat="1" applyFont="1" applyFill="1" applyBorder="1" applyAlignment="1">
      <alignment vertical="top"/>
    </xf>
    <xf numFmtId="0" fontId="49" fillId="24" borderId="12" xfId="0" applyFont="1" applyFill="1" applyBorder="1" applyAlignment="1">
      <alignment horizontal="left" vertical="top" wrapText="1"/>
    </xf>
    <xf numFmtId="0" fontId="49" fillId="24" borderId="10" xfId="0" applyFont="1" applyFill="1" applyBorder="1" applyAlignment="1">
      <alignment horizontal="left" vertical="top"/>
    </xf>
    <xf numFmtId="0" fontId="49" fillId="24" borderId="10" xfId="0" applyFont="1" applyFill="1" applyBorder="1" applyAlignment="1">
      <alignment vertical="top" wrapText="1"/>
    </xf>
    <xf numFmtId="3" fontId="49" fillId="24" borderId="10" xfId="0" applyNumberFormat="1" applyFont="1" applyFill="1" applyBorder="1" applyAlignment="1">
      <alignment horizontal="center" vertical="top" wrapText="1"/>
    </xf>
    <xf numFmtId="4" fontId="50" fillId="24" borderId="0" xfId="0" applyNumberFormat="1" applyFont="1" applyFill="1" applyAlignment="1">
      <alignment vertical="top"/>
    </xf>
    <xf numFmtId="165" fontId="49" fillId="24" borderId="0" xfId="0" applyNumberFormat="1" applyFont="1" applyFill="1" applyBorder="1" applyAlignment="1">
      <alignment horizontal="center" vertical="top"/>
    </xf>
    <xf numFmtId="49" fontId="49" fillId="24" borderId="12" xfId="0" applyNumberFormat="1" applyFont="1" applyFill="1" applyBorder="1" applyAlignment="1">
      <alignment horizontal="left" vertical="top" wrapText="1"/>
    </xf>
    <xf numFmtId="11" fontId="49" fillId="24" borderId="10" xfId="0" applyNumberFormat="1" applyFont="1" applyFill="1" applyBorder="1" applyAlignment="1">
      <alignment horizontal="left" vertical="top" wrapText="1"/>
    </xf>
    <xf numFmtId="0" fontId="49" fillId="24" borderId="10" xfId="0" applyFont="1" applyFill="1" applyBorder="1" applyAlignment="1">
      <alignment horizontal="justify" vertical="top" wrapText="1"/>
    </xf>
    <xf numFmtId="2" fontId="49" fillId="24" borderId="10" xfId="43" applyNumberFormat="1" applyFont="1" applyFill="1" applyBorder="1" applyAlignment="1" applyProtection="1">
      <alignment horizontal="left" vertical="top" wrapText="1"/>
      <protection hidden="1"/>
    </xf>
    <xf numFmtId="49" fontId="49" fillId="24" borderId="10" xfId="43" applyNumberFormat="1" applyFont="1" applyFill="1" applyBorder="1" applyAlignment="1">
      <alignment horizontal="left" vertical="top" wrapText="1"/>
    </xf>
    <xf numFmtId="0" fontId="49" fillId="24" borderId="10" xfId="0" applyNumberFormat="1" applyFont="1" applyFill="1" applyBorder="1" applyAlignment="1">
      <alignment horizontal="left" vertical="top" wrapText="1"/>
    </xf>
    <xf numFmtId="4" fontId="49" fillId="24" borderId="10" xfId="0" applyNumberFormat="1" applyFont="1" applyFill="1" applyBorder="1" applyAlignment="1">
      <alignment horizontal="left" vertical="top" wrapText="1"/>
    </xf>
    <xf numFmtId="167" fontId="49" fillId="24" borderId="10" xfId="0" applyNumberFormat="1" applyFont="1" applyFill="1" applyBorder="1" applyAlignment="1">
      <alignment horizontal="center" vertical="top"/>
    </xf>
    <xf numFmtId="166" fontId="49" fillId="24" borderId="10" xfId="43" applyNumberFormat="1" applyFont="1" applyFill="1" applyBorder="1" applyAlignment="1">
      <alignment horizontal="left" vertical="top" wrapText="1"/>
    </xf>
    <xf numFmtId="4" fontId="51" fillId="24" borderId="0" xfId="0" applyNumberFormat="1" applyFont="1" applyFill="1" applyAlignment="1">
      <alignment horizontal="center" vertical="top" wrapText="1"/>
    </xf>
    <xf numFmtId="49" fontId="49" fillId="24" borderId="16" xfId="0" applyNumberFormat="1" applyFont="1" applyFill="1" applyBorder="1" applyAlignment="1">
      <alignment horizontal="center" vertical="top" wrapText="1"/>
    </xf>
    <xf numFmtId="49" fontId="49" fillId="24" borderId="0" xfId="0" applyNumberFormat="1" applyFont="1" applyFill="1" applyBorder="1" applyAlignment="1">
      <alignment horizontal="center" vertical="top" wrapText="1"/>
    </xf>
    <xf numFmtId="0" fontId="0" fillId="24" borderId="0" xfId="0" applyFill="1" applyAlignment="1">
      <alignment vertical="top"/>
    </xf>
    <xf numFmtId="0" fontId="0" fillId="24" borderId="0" xfId="0" applyFill="1" applyAlignment="1"/>
    <xf numFmtId="0" fontId="26" fillId="24" borderId="0" xfId="0" applyFont="1" applyFill="1" applyBorder="1" applyAlignment="1">
      <alignment horizontal="right" vertical="top"/>
    </xf>
    <xf numFmtId="0" fontId="26" fillId="24" borderId="0" xfId="0" applyFont="1" applyFill="1" applyAlignment="1">
      <alignment horizontal="right" vertical="top"/>
    </xf>
    <xf numFmtId="0" fontId="27" fillId="24" borderId="0" xfId="0" applyFont="1" applyFill="1" applyBorder="1" applyAlignment="1">
      <alignment horizontal="left" vertical="top" wrapText="1"/>
    </xf>
    <xf numFmtId="0" fontId="26" fillId="24" borderId="0" xfId="0" applyFont="1" applyFill="1" applyBorder="1" applyAlignment="1">
      <alignment vertical="top"/>
    </xf>
    <xf numFmtId="165" fontId="49" fillId="24" borderId="0" xfId="47" applyNumberFormat="1" applyFont="1" applyFill="1" applyBorder="1" applyAlignment="1">
      <alignment horizontal="center" vertical="top" wrapText="1"/>
    </xf>
    <xf numFmtId="49" fontId="27" fillId="0" borderId="0" xfId="0" applyNumberFormat="1" applyFont="1" applyFill="1" applyBorder="1" applyAlignment="1">
      <alignment horizontal="center" vertical="top"/>
    </xf>
    <xf numFmtId="168" fontId="27" fillId="0" borderId="0" xfId="0" applyNumberFormat="1" applyFont="1" applyFill="1" applyBorder="1" applyAlignment="1">
      <alignment horizontal="right"/>
    </xf>
    <xf numFmtId="165" fontId="27" fillId="24" borderId="0" xfId="47" applyNumberFormat="1" applyFont="1" applyFill="1" applyBorder="1" applyAlignment="1">
      <alignment horizontal="center" vertical="top" wrapText="1"/>
    </xf>
    <xf numFmtId="4" fontId="26" fillId="0" borderId="0" xfId="0" applyNumberFormat="1" applyFont="1" applyFill="1" applyAlignment="1">
      <alignment vertical="top"/>
    </xf>
    <xf numFmtId="49" fontId="54" fillId="24" borderId="12" xfId="43" applyNumberFormat="1" applyFont="1" applyFill="1" applyBorder="1" applyAlignment="1" applyProtection="1">
      <alignment horizontal="left" vertical="top" wrapText="1"/>
      <protection hidden="1"/>
    </xf>
    <xf numFmtId="49" fontId="54" fillId="24" borderId="10" xfId="0" applyNumberFormat="1" applyFont="1" applyFill="1" applyBorder="1" applyAlignment="1">
      <alignment horizontal="center" vertical="top" wrapText="1"/>
    </xf>
    <xf numFmtId="49" fontId="54" fillId="24" borderId="10" xfId="0" applyNumberFormat="1" applyFont="1" applyFill="1" applyBorder="1" applyAlignment="1">
      <alignment horizontal="center" vertical="top"/>
    </xf>
    <xf numFmtId="49" fontId="54" fillId="24" borderId="10" xfId="43" applyNumberFormat="1" applyFont="1" applyFill="1" applyBorder="1" applyAlignment="1" applyProtection="1">
      <alignment horizontal="left" vertical="top" wrapText="1"/>
      <protection hidden="1"/>
    </xf>
    <xf numFmtId="0" fontId="54" fillId="24" borderId="10" xfId="0" applyFont="1" applyFill="1" applyBorder="1" applyAlignment="1">
      <alignment horizontal="left" vertical="top" wrapText="1"/>
    </xf>
    <xf numFmtId="49" fontId="49" fillId="0" borderId="10" xfId="0" applyNumberFormat="1" applyFont="1" applyFill="1" applyBorder="1" applyAlignment="1">
      <alignment horizontal="center" vertical="top"/>
    </xf>
    <xf numFmtId="49" fontId="49" fillId="0" borderId="10" xfId="0" applyNumberFormat="1" applyFont="1" applyFill="1" applyBorder="1" applyAlignment="1">
      <alignment horizontal="center" vertical="top" wrapText="1"/>
    </xf>
    <xf numFmtId="165" fontId="49" fillId="0" borderId="10" xfId="0" applyNumberFormat="1" applyFont="1" applyFill="1" applyBorder="1" applyAlignment="1">
      <alignment horizontal="center" vertical="top"/>
    </xf>
    <xf numFmtId="49" fontId="49" fillId="0" borderId="10" xfId="43" applyNumberFormat="1" applyFont="1" applyFill="1" applyBorder="1" applyAlignment="1" applyProtection="1">
      <alignment horizontal="left" vertical="top" wrapText="1"/>
      <protection hidden="1"/>
    </xf>
    <xf numFmtId="0" fontId="49" fillId="0" borderId="10" xfId="0" applyFont="1" applyFill="1" applyBorder="1" applyAlignment="1">
      <alignment horizontal="left" vertical="top" wrapText="1"/>
    </xf>
    <xf numFmtId="0" fontId="49" fillId="0" borderId="10" xfId="0" applyFont="1" applyFill="1" applyBorder="1" applyAlignment="1">
      <alignment horizontal="center" vertical="top" wrapText="1"/>
    </xf>
    <xf numFmtId="165" fontId="53" fillId="24" borderId="0" xfId="0" applyNumberFormat="1" applyFont="1" applyFill="1" applyBorder="1" applyAlignment="1">
      <alignment horizontal="center" vertical="top"/>
    </xf>
    <xf numFmtId="4" fontId="26" fillId="25" borderId="0" xfId="0" applyNumberFormat="1" applyFont="1" applyFill="1" applyAlignment="1">
      <alignment vertical="top"/>
    </xf>
    <xf numFmtId="0" fontId="49" fillId="24" borderId="10" xfId="0" applyFont="1" applyFill="1" applyBorder="1" applyAlignment="1" applyProtection="1">
      <alignment horizontal="center" vertical="top" wrapText="1"/>
      <protection locked="0"/>
    </xf>
    <xf numFmtId="165" fontId="49" fillId="24" borderId="10" xfId="0" applyNumberFormat="1" applyFont="1" applyFill="1" applyBorder="1" applyAlignment="1">
      <alignment horizontal="center" vertical="top"/>
    </xf>
    <xf numFmtId="165" fontId="49" fillId="24" borderId="17" xfId="0" applyNumberFormat="1" applyFont="1" applyFill="1" applyBorder="1" applyAlignment="1">
      <alignment horizontal="center" vertical="top"/>
    </xf>
    <xf numFmtId="165" fontId="54" fillId="24" borderId="10" xfId="0" applyNumberFormat="1" applyFont="1" applyFill="1" applyBorder="1" applyAlignment="1">
      <alignment horizontal="center" vertical="top"/>
    </xf>
    <xf numFmtId="169" fontId="49" fillId="24" borderId="10" xfId="0" applyNumberFormat="1" applyFont="1" applyFill="1" applyBorder="1" applyAlignment="1">
      <alignment horizontal="center" vertical="top"/>
    </xf>
    <xf numFmtId="0" fontId="27" fillId="24" borderId="0" xfId="0" applyFont="1" applyFill="1" applyAlignment="1">
      <alignment horizontal="right" vertical="top"/>
    </xf>
    <xf numFmtId="0" fontId="27" fillId="24" borderId="0" xfId="0" applyFont="1" applyFill="1" applyAlignment="1">
      <alignment horizontal="right"/>
    </xf>
    <xf numFmtId="168" fontId="27" fillId="24" borderId="0" xfId="0" applyNumberFormat="1" applyFont="1" applyFill="1" applyBorder="1" applyAlignment="1">
      <alignment horizontal="right"/>
    </xf>
    <xf numFmtId="0" fontId="0" fillId="24" borderId="0" xfId="0" applyFont="1" applyFill="1" applyAlignment="1">
      <alignment horizontal="center" vertical="top"/>
    </xf>
    <xf numFmtId="165" fontId="53" fillId="24" borderId="10" xfId="0" applyNumberFormat="1" applyFont="1" applyFill="1" applyBorder="1" applyAlignment="1">
      <alignment horizontal="center" vertical="top"/>
    </xf>
    <xf numFmtId="165" fontId="53" fillId="0" borderId="10" xfId="0" applyNumberFormat="1" applyFont="1" applyFill="1" applyBorder="1" applyAlignment="1">
      <alignment horizontal="center" vertical="top"/>
    </xf>
    <xf numFmtId="0" fontId="49" fillId="0" borderId="10" xfId="0" applyFont="1" applyFill="1" applyBorder="1" applyAlignment="1">
      <alignment horizontal="center" vertical="top"/>
    </xf>
    <xf numFmtId="49" fontId="49" fillId="0" borderId="12" xfId="43" applyNumberFormat="1" applyFont="1" applyFill="1" applyBorder="1" applyAlignment="1" applyProtection="1">
      <alignment horizontal="left" vertical="top" wrapText="1"/>
      <protection hidden="1"/>
    </xf>
    <xf numFmtId="49" fontId="49" fillId="0" borderId="10" xfId="0" applyNumberFormat="1" applyFont="1" applyFill="1" applyBorder="1" applyAlignment="1">
      <alignment horizontal="left" vertical="top" wrapText="1"/>
    </xf>
    <xf numFmtId="49" fontId="49" fillId="25" borderId="10" xfId="0" applyNumberFormat="1" applyFont="1" applyFill="1" applyBorder="1" applyAlignment="1">
      <alignment horizontal="center" vertical="top"/>
    </xf>
    <xf numFmtId="0" fontId="49" fillId="25" borderId="10" xfId="0" applyFont="1" applyFill="1" applyBorder="1" applyAlignment="1">
      <alignment horizontal="left" vertical="top" wrapText="1"/>
    </xf>
    <xf numFmtId="0" fontId="49" fillId="25" borderId="10" xfId="0" applyFont="1" applyFill="1" applyBorder="1" applyAlignment="1">
      <alignment horizontal="center" vertical="top" wrapText="1"/>
    </xf>
    <xf numFmtId="0" fontId="49" fillId="25" borderId="10" xfId="0" applyFont="1" applyFill="1" applyBorder="1" applyAlignment="1">
      <alignment horizontal="center" vertical="top"/>
    </xf>
    <xf numFmtId="0" fontId="49" fillId="24" borderId="10" xfId="0" applyFont="1" applyFill="1" applyBorder="1" applyAlignment="1">
      <alignment horizontal="center" vertical="top"/>
    </xf>
    <xf numFmtId="0" fontId="49" fillId="24" borderId="14" xfId="0" applyFont="1" applyFill="1" applyBorder="1" applyAlignment="1">
      <alignment horizontal="center" vertical="top" wrapText="1"/>
    </xf>
    <xf numFmtId="49" fontId="49" fillId="24" borderId="10" xfId="0" applyNumberFormat="1" applyFont="1" applyFill="1" applyBorder="1" applyAlignment="1">
      <alignment horizontal="center" vertical="top" wrapText="1"/>
    </xf>
    <xf numFmtId="0" fontId="49" fillId="24" borderId="10" xfId="0" applyFont="1" applyFill="1" applyBorder="1" applyAlignment="1">
      <alignment horizontal="center" vertical="top" wrapText="1"/>
    </xf>
    <xf numFmtId="1" fontId="49" fillId="24" borderId="10" xfId="0" applyNumberFormat="1" applyFont="1" applyFill="1" applyBorder="1" applyAlignment="1" applyProtection="1">
      <alignment horizontal="center" vertical="top" wrapText="1"/>
      <protection locked="0"/>
    </xf>
    <xf numFmtId="0" fontId="49" fillId="24" borderId="14" xfId="0" applyFont="1" applyFill="1" applyBorder="1" applyAlignment="1">
      <alignment horizontal="center" vertical="top"/>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4" fontId="55" fillId="25" borderId="0" xfId="0" applyNumberFormat="1" applyFont="1" applyFill="1" applyAlignment="1">
      <alignment vertical="top"/>
    </xf>
    <xf numFmtId="4" fontId="49" fillId="0" borderId="10" xfId="0" applyNumberFormat="1" applyFont="1" applyFill="1" applyBorder="1" applyAlignment="1">
      <alignment horizontal="left" vertical="top" wrapText="1"/>
    </xf>
    <xf numFmtId="2" fontId="49" fillId="0" borderId="10" xfId="0" applyNumberFormat="1" applyFont="1" applyFill="1" applyBorder="1" applyAlignment="1">
      <alignment horizontal="left" vertical="top" wrapText="1"/>
    </xf>
    <xf numFmtId="49" fontId="54" fillId="0" borderId="10" xfId="0" applyNumberFormat="1" applyFont="1" applyFill="1" applyBorder="1" applyAlignment="1">
      <alignment horizontal="center" vertical="top" wrapText="1"/>
    </xf>
    <xf numFmtId="49" fontId="54" fillId="0" borderId="10" xfId="0" applyNumberFormat="1" applyFont="1" applyFill="1" applyBorder="1" applyAlignment="1">
      <alignment horizontal="center" vertical="top"/>
    </xf>
    <xf numFmtId="49" fontId="49" fillId="24" borderId="10" xfId="0" applyNumberFormat="1" applyFont="1" applyFill="1" applyBorder="1" applyAlignment="1">
      <alignment horizontal="center" vertical="top" wrapText="1"/>
    </xf>
    <xf numFmtId="1" fontId="49" fillId="0" borderId="10" xfId="0" applyNumberFormat="1" applyFont="1" applyFill="1" applyBorder="1" applyAlignment="1" applyProtection="1">
      <alignment horizontal="center" vertical="top" wrapText="1"/>
      <protection locked="0"/>
    </xf>
    <xf numFmtId="165" fontId="49" fillId="0" borderId="10" xfId="0" applyNumberFormat="1" applyFont="1" applyFill="1" applyBorder="1" applyAlignment="1" applyProtection="1">
      <alignment horizontal="left" vertical="top" wrapText="1"/>
      <protection locked="0"/>
    </xf>
    <xf numFmtId="49" fontId="49" fillId="0" borderId="10" xfId="0" applyNumberFormat="1" applyFont="1" applyFill="1" applyBorder="1" applyAlignment="1" applyProtection="1">
      <alignment horizontal="center" vertical="top" wrapText="1"/>
      <protection locked="0"/>
    </xf>
    <xf numFmtId="165" fontId="49" fillId="0" borderId="10" xfId="0" applyNumberFormat="1" applyFont="1" applyFill="1" applyBorder="1" applyAlignment="1" applyProtection="1">
      <alignment horizontal="center" vertical="top" wrapText="1"/>
      <protection locked="0"/>
    </xf>
    <xf numFmtId="11" fontId="49" fillId="0" borderId="10" xfId="43" applyNumberFormat="1" applyFont="1" applyFill="1" applyBorder="1" applyAlignment="1" applyProtection="1">
      <alignment horizontal="left" vertical="top" wrapText="1"/>
      <protection hidden="1"/>
    </xf>
    <xf numFmtId="12" fontId="49" fillId="0" borderId="10" xfId="0" applyNumberFormat="1" applyFont="1" applyFill="1" applyBorder="1" applyAlignment="1">
      <alignment horizontal="left" vertical="top" wrapText="1"/>
    </xf>
    <xf numFmtId="0" fontId="49" fillId="0" borderId="12" xfId="0" applyFont="1" applyFill="1" applyBorder="1" applyAlignment="1">
      <alignment horizontal="left" vertical="top" wrapText="1"/>
    </xf>
    <xf numFmtId="0" fontId="49" fillId="0" borderId="10" xfId="0" applyFont="1" applyFill="1" applyBorder="1" applyAlignment="1">
      <alignment horizontal="left" vertical="top"/>
    </xf>
    <xf numFmtId="0" fontId="49" fillId="0" borderId="14" xfId="0" applyFont="1" applyFill="1" applyBorder="1" applyAlignment="1">
      <alignment horizontal="center" vertical="top" wrapText="1"/>
    </xf>
    <xf numFmtId="3" fontId="49" fillId="0" borderId="10" xfId="0" applyNumberFormat="1" applyFont="1" applyFill="1" applyBorder="1" applyAlignment="1">
      <alignment horizontal="center" vertical="top" wrapText="1"/>
    </xf>
    <xf numFmtId="165" fontId="49" fillId="0" borderId="17" xfId="0" applyNumberFormat="1" applyFont="1" applyFill="1" applyBorder="1" applyAlignment="1">
      <alignment horizontal="center" vertical="top"/>
    </xf>
    <xf numFmtId="0" fontId="49" fillId="0" borderId="14" xfId="0" applyFont="1" applyFill="1" applyBorder="1" applyAlignment="1">
      <alignment horizontal="center" vertical="top"/>
    </xf>
    <xf numFmtId="49" fontId="49" fillId="0" borderId="12" xfId="0" applyNumberFormat="1" applyFont="1" applyFill="1" applyBorder="1" applyAlignment="1">
      <alignment horizontal="left" vertical="top" wrapText="1"/>
    </xf>
    <xf numFmtId="11" fontId="49" fillId="0" borderId="10" xfId="0" applyNumberFormat="1" applyFont="1" applyFill="1" applyBorder="1" applyAlignment="1">
      <alignment horizontal="left" vertical="top" wrapText="1"/>
    </xf>
    <xf numFmtId="0" fontId="49" fillId="0" borderId="10" xfId="0" applyFont="1" applyFill="1" applyBorder="1" applyAlignment="1">
      <alignment horizontal="justify" vertical="top" wrapText="1"/>
    </xf>
    <xf numFmtId="2" fontId="49" fillId="0" borderId="10" xfId="43" applyNumberFormat="1" applyFont="1" applyFill="1" applyBorder="1" applyAlignment="1" applyProtection="1">
      <alignment horizontal="left" vertical="top" wrapText="1"/>
      <protection hidden="1"/>
    </xf>
    <xf numFmtId="0" fontId="49" fillId="0" borderId="10" xfId="0" applyNumberFormat="1" applyFont="1" applyFill="1" applyBorder="1" applyAlignment="1">
      <alignment horizontal="left" vertical="top" wrapText="1"/>
    </xf>
    <xf numFmtId="167" fontId="49" fillId="0" borderId="10" xfId="0" applyNumberFormat="1" applyFont="1" applyFill="1" applyBorder="1" applyAlignment="1">
      <alignment horizontal="center" vertical="top"/>
    </xf>
    <xf numFmtId="0" fontId="49" fillId="0" borderId="10" xfId="0" applyFont="1" applyFill="1" applyBorder="1" applyAlignment="1">
      <alignment horizontal="center" vertical="top" wrapText="1"/>
    </xf>
    <xf numFmtId="49" fontId="49" fillId="0" borderId="10" xfId="0" applyNumberFormat="1" applyFont="1" applyFill="1" applyBorder="1" applyAlignment="1">
      <alignment horizontal="center" vertical="top" wrapText="1"/>
    </xf>
    <xf numFmtId="0" fontId="49" fillId="24" borderId="10" xfId="0" applyFont="1" applyFill="1" applyBorder="1" applyAlignment="1">
      <alignment horizontal="center" vertical="top" wrapText="1"/>
    </xf>
    <xf numFmtId="0" fontId="49" fillId="0" borderId="10" xfId="0" applyFont="1" applyFill="1" applyBorder="1" applyAlignment="1">
      <alignment horizontal="center" vertical="top"/>
    </xf>
    <xf numFmtId="49" fontId="49" fillId="24" borderId="10" xfId="0" applyNumberFormat="1" applyFont="1" applyFill="1" applyBorder="1" applyAlignment="1">
      <alignment horizontal="center" vertical="top" wrapText="1"/>
    </xf>
    <xf numFmtId="0" fontId="49" fillId="24" borderId="10" xfId="0" applyFont="1" applyFill="1" applyBorder="1" applyAlignment="1">
      <alignment horizontal="center" vertical="top"/>
    </xf>
    <xf numFmtId="170" fontId="27" fillId="24" borderId="0" xfId="0" applyNumberFormat="1" applyFont="1" applyFill="1" applyAlignment="1">
      <alignment horizontal="right" vertical="top"/>
    </xf>
    <xf numFmtId="0" fontId="49" fillId="0" borderId="10" xfId="0" applyFont="1" applyFill="1" applyBorder="1" applyAlignment="1">
      <alignment horizontal="center" vertical="top" wrapText="1"/>
    </xf>
    <xf numFmtId="49" fontId="49" fillId="0" borderId="10" xfId="0" applyNumberFormat="1" applyFont="1" applyFill="1" applyBorder="1" applyAlignment="1">
      <alignment horizontal="center" vertical="top" wrapText="1"/>
    </xf>
    <xf numFmtId="0" fontId="25" fillId="24" borderId="0" xfId="0" applyFont="1" applyFill="1" applyBorder="1" applyAlignment="1" applyProtection="1">
      <alignment horizontal="center" vertical="top" wrapText="1"/>
      <protection locked="0"/>
    </xf>
    <xf numFmtId="0" fontId="27" fillId="24" borderId="11" xfId="0" applyFont="1" applyFill="1" applyBorder="1" applyAlignment="1">
      <alignment horizontal="center" vertical="top"/>
    </xf>
    <xf numFmtId="0" fontId="49" fillId="24" borderId="10" xfId="0" applyFont="1" applyFill="1" applyBorder="1" applyAlignment="1" applyProtection="1">
      <alignment horizontal="center" vertical="top" wrapText="1"/>
      <protection locked="0"/>
    </xf>
    <xf numFmtId="0" fontId="49" fillId="24" borderId="10" xfId="0" applyFont="1" applyFill="1" applyBorder="1" applyAlignment="1" applyProtection="1">
      <alignment horizontal="center" vertical="justify" wrapText="1"/>
      <protection locked="0"/>
    </xf>
    <xf numFmtId="0" fontId="49" fillId="24" borderId="10" xfId="0" applyFont="1" applyFill="1" applyBorder="1" applyAlignment="1">
      <alignment horizontal="center" vertical="top" wrapText="1"/>
    </xf>
    <xf numFmtId="0" fontId="27" fillId="24" borderId="0" xfId="0" applyFont="1" applyFill="1" applyAlignment="1">
      <alignment horizontal="left" vertical="top"/>
    </xf>
    <xf numFmtId="0" fontId="27" fillId="24" borderId="0" xfId="0" applyFont="1" applyFill="1" applyAlignment="1">
      <alignment horizontal="left" vertical="top" wrapText="1"/>
    </xf>
    <xf numFmtId="1" fontId="49" fillId="0" borderId="10" xfId="0" applyNumberFormat="1" applyFont="1" applyFill="1" applyBorder="1" applyAlignment="1" applyProtection="1">
      <alignment horizontal="center" vertical="top" wrapText="1"/>
      <protection locked="0"/>
    </xf>
    <xf numFmtId="0" fontId="49" fillId="0" borderId="13" xfId="0" applyFont="1" applyFill="1" applyBorder="1" applyAlignment="1">
      <alignment horizontal="center" vertical="top" wrapText="1"/>
    </xf>
    <xf numFmtId="0" fontId="49" fillId="0" borderId="14" xfId="0" applyFont="1" applyFill="1" applyBorder="1" applyAlignment="1">
      <alignment horizontal="center" vertical="top" wrapText="1"/>
    </xf>
    <xf numFmtId="0" fontId="49" fillId="0" borderId="15" xfId="0" applyFont="1" applyFill="1" applyBorder="1" applyAlignment="1">
      <alignment horizontal="center" vertical="top" wrapText="1"/>
    </xf>
    <xf numFmtId="0" fontId="49" fillId="0" borderId="13" xfId="0" applyFont="1" applyFill="1" applyBorder="1" applyAlignment="1">
      <alignment horizontal="center" vertical="top"/>
    </xf>
    <xf numFmtId="0" fontId="49" fillId="0" borderId="14" xfId="0" applyFont="1" applyFill="1" applyBorder="1" applyAlignment="1">
      <alignment horizontal="center" vertical="top"/>
    </xf>
    <xf numFmtId="0" fontId="49" fillId="0" borderId="15" xfId="0" applyFont="1" applyFill="1" applyBorder="1" applyAlignment="1">
      <alignment horizontal="center" vertical="top"/>
    </xf>
    <xf numFmtId="0" fontId="49" fillId="0" borderId="10" xfId="0" applyFont="1" applyFill="1" applyBorder="1" applyAlignment="1">
      <alignment horizontal="center" vertical="top"/>
    </xf>
    <xf numFmtId="49" fontId="49" fillId="24" borderId="10" xfId="0" applyNumberFormat="1" applyFont="1" applyFill="1" applyBorder="1" applyAlignment="1">
      <alignment horizontal="center" vertical="top" wrapText="1"/>
    </xf>
    <xf numFmtId="1" fontId="49" fillId="24" borderId="10" xfId="0" applyNumberFormat="1" applyFont="1" applyFill="1" applyBorder="1" applyAlignment="1" applyProtection="1">
      <alignment horizontal="center" vertical="top" wrapText="1"/>
      <protection locked="0"/>
    </xf>
    <xf numFmtId="0" fontId="49" fillId="24" borderId="13" xfId="0" applyFont="1" applyFill="1" applyBorder="1" applyAlignment="1">
      <alignment horizontal="center" vertical="top" wrapText="1"/>
    </xf>
    <xf numFmtId="0" fontId="49" fillId="24" borderId="14" xfId="0" applyFont="1" applyFill="1" applyBorder="1" applyAlignment="1">
      <alignment horizontal="center" vertical="top" wrapText="1"/>
    </xf>
    <xf numFmtId="0" fontId="49" fillId="24" borderId="15" xfId="0" applyFont="1" applyFill="1" applyBorder="1" applyAlignment="1">
      <alignment horizontal="center" vertical="top" wrapText="1"/>
    </xf>
    <xf numFmtId="0" fontId="49" fillId="24" borderId="13" xfId="0" applyFont="1" applyFill="1" applyBorder="1" applyAlignment="1">
      <alignment horizontal="center" vertical="top"/>
    </xf>
    <xf numFmtId="0" fontId="49" fillId="24" borderId="14" xfId="0" applyFont="1" applyFill="1" applyBorder="1" applyAlignment="1">
      <alignment horizontal="center" vertical="top"/>
    </xf>
    <xf numFmtId="0" fontId="49" fillId="24" borderId="15" xfId="0" applyFont="1" applyFill="1" applyBorder="1" applyAlignment="1">
      <alignment horizontal="center" vertical="top"/>
    </xf>
    <xf numFmtId="0" fontId="49" fillId="24" borderId="10" xfId="0" applyFont="1" applyFill="1" applyBorder="1" applyAlignment="1">
      <alignment horizontal="center" vertical="top"/>
    </xf>
  </cellXfs>
  <cellStyles count="1030">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1" xfId="533"/>
    <cellStyle name="Обычный 2 10 12" xfId="999"/>
    <cellStyle name="Обычный 2 10 13" xfId="1025"/>
    <cellStyle name="Обычный 2 10 2" xfId="95"/>
    <cellStyle name="Обычный 2 10 2 2" xfId="327"/>
    <cellStyle name="Обычный 2 10 2 2 2" xfId="791"/>
    <cellStyle name="Обычный 2 10 2 3" xfId="559"/>
    <cellStyle name="Обычный 2 10 3" xfId="121"/>
    <cellStyle name="Обычный 2 10 3 2" xfId="353"/>
    <cellStyle name="Обычный 2 10 3 2 2" xfId="817"/>
    <cellStyle name="Обычный 2 10 3 3" xfId="585"/>
    <cellStyle name="Обычный 2 10 4" xfId="147"/>
    <cellStyle name="Обычный 2 10 4 2" xfId="379"/>
    <cellStyle name="Обычный 2 10 4 2 2" xfId="843"/>
    <cellStyle name="Обычный 2 10 4 3" xfId="611"/>
    <cellStyle name="Обычный 2 10 5" xfId="173"/>
    <cellStyle name="Обычный 2 10 5 2" xfId="405"/>
    <cellStyle name="Обычный 2 10 5 2 2" xfId="869"/>
    <cellStyle name="Обычный 2 10 5 3" xfId="637"/>
    <cellStyle name="Обычный 2 10 6" xfId="199"/>
    <cellStyle name="Обычный 2 10 6 2" xfId="431"/>
    <cellStyle name="Обычный 2 10 6 2 2" xfId="895"/>
    <cellStyle name="Обычный 2 10 6 3" xfId="663"/>
    <cellStyle name="Обычный 2 10 7" xfId="225"/>
    <cellStyle name="Обычный 2 10 7 2" xfId="457"/>
    <cellStyle name="Обычный 2 10 7 2 2" xfId="921"/>
    <cellStyle name="Обычный 2 10 7 3" xfId="689"/>
    <cellStyle name="Обычный 2 10 8" xfId="251"/>
    <cellStyle name="Обычный 2 10 8 2" xfId="483"/>
    <cellStyle name="Обычный 2 10 8 2 2" xfId="947"/>
    <cellStyle name="Обычный 2 10 8 3" xfId="715"/>
    <cellStyle name="Обычный 2 10 9" xfId="277"/>
    <cellStyle name="Обычный 2 10 9 2" xfId="509"/>
    <cellStyle name="Обычный 2 10 9 2 2" xfId="973"/>
    <cellStyle name="Обычный 2 10 9 3" xfId="741"/>
    <cellStyle name="Обычный 2 11" xfId="68"/>
    <cellStyle name="Обычный 2 11 10" xfId="303"/>
    <cellStyle name="Обычный 2 11 10 2" xfId="767"/>
    <cellStyle name="Обычный 2 11 11" xfId="535"/>
    <cellStyle name="Обычный 2 11 12" xfId="1001"/>
    <cellStyle name="Обычный 2 11 13" xfId="1027"/>
    <cellStyle name="Обычный 2 11 2" xfId="97"/>
    <cellStyle name="Обычный 2 11 2 2" xfId="329"/>
    <cellStyle name="Обычный 2 11 2 2 2" xfId="793"/>
    <cellStyle name="Обычный 2 11 2 3" xfId="561"/>
    <cellStyle name="Обычный 2 11 3" xfId="123"/>
    <cellStyle name="Обычный 2 11 3 2" xfId="355"/>
    <cellStyle name="Обычный 2 11 3 2 2" xfId="819"/>
    <cellStyle name="Обычный 2 11 3 3" xfId="587"/>
    <cellStyle name="Обычный 2 11 4" xfId="149"/>
    <cellStyle name="Обычный 2 11 4 2" xfId="381"/>
    <cellStyle name="Обычный 2 11 4 2 2" xfId="845"/>
    <cellStyle name="Обычный 2 11 4 3" xfId="613"/>
    <cellStyle name="Обычный 2 11 5" xfId="175"/>
    <cellStyle name="Обычный 2 11 5 2" xfId="407"/>
    <cellStyle name="Обычный 2 11 5 2 2" xfId="871"/>
    <cellStyle name="Обычный 2 11 5 3" xfId="639"/>
    <cellStyle name="Обычный 2 11 6" xfId="201"/>
    <cellStyle name="Обычный 2 11 6 2" xfId="433"/>
    <cellStyle name="Обычный 2 11 6 2 2" xfId="897"/>
    <cellStyle name="Обычный 2 11 6 3" xfId="665"/>
    <cellStyle name="Обычный 2 11 7" xfId="227"/>
    <cellStyle name="Обычный 2 11 7 2" xfId="459"/>
    <cellStyle name="Обычный 2 11 7 2 2" xfId="923"/>
    <cellStyle name="Обычный 2 11 7 3" xfId="691"/>
    <cellStyle name="Обычный 2 11 8" xfId="253"/>
    <cellStyle name="Обычный 2 11 8 2" xfId="485"/>
    <cellStyle name="Обычный 2 11 8 2 2" xfId="949"/>
    <cellStyle name="Обычный 2 11 8 3" xfId="717"/>
    <cellStyle name="Обычный 2 11 9" xfId="279"/>
    <cellStyle name="Обычный 2 11 9 2" xfId="511"/>
    <cellStyle name="Обычный 2 11 9 2 2" xfId="975"/>
    <cellStyle name="Обычный 2 11 9 3" xfId="743"/>
    <cellStyle name="Обычный 2 12" xfId="70"/>
    <cellStyle name="Обычный 2 12 10" xfId="305"/>
    <cellStyle name="Обычный 2 12 10 2" xfId="769"/>
    <cellStyle name="Обычный 2 12 11" xfId="537"/>
    <cellStyle name="Обычный 2 12 12" xfId="1003"/>
    <cellStyle name="Обычный 2 12 13" xfId="1029"/>
    <cellStyle name="Обычный 2 12 2" xfId="99"/>
    <cellStyle name="Обычный 2 12 2 2" xfId="331"/>
    <cellStyle name="Обычный 2 12 2 2 2" xfId="795"/>
    <cellStyle name="Обычный 2 12 2 3" xfId="563"/>
    <cellStyle name="Обычный 2 12 3" xfId="125"/>
    <cellStyle name="Обычный 2 12 3 2" xfId="357"/>
    <cellStyle name="Обычный 2 12 3 2 2" xfId="821"/>
    <cellStyle name="Обычный 2 12 3 3" xfId="589"/>
    <cellStyle name="Обычный 2 12 4" xfId="151"/>
    <cellStyle name="Обычный 2 12 4 2" xfId="383"/>
    <cellStyle name="Обычный 2 12 4 2 2" xfId="847"/>
    <cellStyle name="Обычный 2 12 4 3" xfId="615"/>
    <cellStyle name="Обычный 2 12 5" xfId="177"/>
    <cellStyle name="Обычный 2 12 5 2" xfId="409"/>
    <cellStyle name="Обычный 2 12 5 2 2" xfId="873"/>
    <cellStyle name="Обычный 2 12 5 3" xfId="641"/>
    <cellStyle name="Обычный 2 12 6" xfId="203"/>
    <cellStyle name="Обычный 2 12 6 2" xfId="435"/>
    <cellStyle name="Обычный 2 12 6 2 2" xfId="899"/>
    <cellStyle name="Обычный 2 12 6 3" xfId="667"/>
    <cellStyle name="Обычный 2 12 7" xfId="229"/>
    <cellStyle name="Обычный 2 12 7 2" xfId="461"/>
    <cellStyle name="Обычный 2 12 7 2 2" xfId="925"/>
    <cellStyle name="Обычный 2 12 7 3" xfId="693"/>
    <cellStyle name="Обычный 2 12 8" xfId="255"/>
    <cellStyle name="Обычный 2 12 8 2" xfId="487"/>
    <cellStyle name="Обычный 2 12 8 2 2" xfId="951"/>
    <cellStyle name="Обычный 2 12 8 3" xfId="719"/>
    <cellStyle name="Обычный 2 12 9" xfId="281"/>
    <cellStyle name="Обычный 2 12 9 2" xfId="513"/>
    <cellStyle name="Обычный 2 12 9 2 2" xfId="977"/>
    <cellStyle name="Обычный 2 12 9 3" xfId="745"/>
    <cellStyle name="Обычный 2 13" xfId="77"/>
    <cellStyle name="Обычный 2 13 10" xfId="541"/>
    <cellStyle name="Обычный 2 13 11" xfId="981"/>
    <cellStyle name="Обычный 2 13 12" xfId="1007"/>
    <cellStyle name="Обычный 2 13 2" xfId="103"/>
    <cellStyle name="Обычный 2 13 2 2" xfId="335"/>
    <cellStyle name="Обычный 2 13 2 2 2" xfId="799"/>
    <cellStyle name="Обычный 2 13 2 3" xfId="567"/>
    <cellStyle name="Обычный 2 13 3" xfId="129"/>
    <cellStyle name="Обычный 2 13 3 2" xfId="361"/>
    <cellStyle name="Обычный 2 13 3 2 2" xfId="825"/>
    <cellStyle name="Обычный 2 13 3 3" xfId="593"/>
    <cellStyle name="Обычный 2 13 4" xfId="155"/>
    <cellStyle name="Обычный 2 13 4 2" xfId="387"/>
    <cellStyle name="Обычный 2 13 4 2 2" xfId="851"/>
    <cellStyle name="Обычный 2 13 4 3" xfId="619"/>
    <cellStyle name="Обычный 2 13 5" xfId="181"/>
    <cellStyle name="Обычный 2 13 5 2" xfId="413"/>
    <cellStyle name="Обычный 2 13 5 2 2" xfId="877"/>
    <cellStyle name="Обычный 2 13 5 3" xfId="645"/>
    <cellStyle name="Обычный 2 13 6" xfId="207"/>
    <cellStyle name="Обычный 2 13 6 2" xfId="439"/>
    <cellStyle name="Обычный 2 13 6 2 2" xfId="903"/>
    <cellStyle name="Обычный 2 13 6 3" xfId="671"/>
    <cellStyle name="Обычный 2 13 7" xfId="233"/>
    <cellStyle name="Обычный 2 13 7 2" xfId="465"/>
    <cellStyle name="Обычный 2 13 7 2 2" xfId="929"/>
    <cellStyle name="Обычный 2 13 7 3" xfId="697"/>
    <cellStyle name="Обычный 2 13 8" xfId="259"/>
    <cellStyle name="Обычный 2 13 8 2" xfId="491"/>
    <cellStyle name="Обычный 2 13 8 2 2" xfId="955"/>
    <cellStyle name="Обычный 2 13 8 3" xfId="723"/>
    <cellStyle name="Обычный 2 13 9" xfId="309"/>
    <cellStyle name="Обычный 2 13 9 2" xfId="773"/>
    <cellStyle name="Обычный 2 14" xfId="72"/>
    <cellStyle name="Обычный 2 14 2" xfId="307"/>
    <cellStyle name="Обычный 2 14 2 2" xfId="771"/>
    <cellStyle name="Обычный 2 14 3" xfId="539"/>
    <cellStyle name="Обычный 2 15" xfId="101"/>
    <cellStyle name="Обычный 2 15 2" xfId="333"/>
    <cellStyle name="Обычный 2 15 2 2" xfId="797"/>
    <cellStyle name="Обычный 2 15 3" xfId="565"/>
    <cellStyle name="Обычный 2 16" xfId="127"/>
    <cellStyle name="Обычный 2 16 2" xfId="359"/>
    <cellStyle name="Обычный 2 16 2 2" xfId="823"/>
    <cellStyle name="Обычный 2 16 3" xfId="591"/>
    <cellStyle name="Обычный 2 17" xfId="153"/>
    <cellStyle name="Обычный 2 17 2" xfId="385"/>
    <cellStyle name="Обычный 2 17 2 2" xfId="849"/>
    <cellStyle name="Обычный 2 17 3" xfId="617"/>
    <cellStyle name="Обычный 2 18" xfId="179"/>
    <cellStyle name="Обычный 2 18 2" xfId="411"/>
    <cellStyle name="Обычный 2 18 2 2" xfId="875"/>
    <cellStyle name="Обычный 2 18 3" xfId="643"/>
    <cellStyle name="Обычный 2 19" xfId="205"/>
    <cellStyle name="Обычный 2 19 2" xfId="437"/>
    <cellStyle name="Обычный 2 19 2 2" xfId="901"/>
    <cellStyle name="Обычный 2 19 3" xfId="669"/>
    <cellStyle name="Обычный 2 2" xfId="50"/>
    <cellStyle name="Обычный 2 2 10" xfId="261"/>
    <cellStyle name="Обычный 2 2 10 2" xfId="493"/>
    <cellStyle name="Обычный 2 2 10 2 2" xfId="957"/>
    <cellStyle name="Обычный 2 2 10 3" xfId="725"/>
    <cellStyle name="Обычный 2 2 11" xfId="285"/>
    <cellStyle name="Обычный 2 2 11 2" xfId="749"/>
    <cellStyle name="Обычный 2 2 12" xfId="517"/>
    <cellStyle name="Обычный 2 2 13" xfId="983"/>
    <cellStyle name="Обычный 2 2 14" xfId="1009"/>
    <cellStyle name="Обычный 2 2 2" xfId="43"/>
    <cellStyle name="Обычный 2 2 3" xfId="79"/>
    <cellStyle name="Обычный 2 2 3 2" xfId="311"/>
    <cellStyle name="Обычный 2 2 3 2 2" xfId="775"/>
    <cellStyle name="Обычный 2 2 3 3" xfId="543"/>
    <cellStyle name="Обычный 2 2 4" xfId="105"/>
    <cellStyle name="Обычный 2 2 4 2" xfId="337"/>
    <cellStyle name="Обычный 2 2 4 2 2" xfId="801"/>
    <cellStyle name="Обычный 2 2 4 3" xfId="569"/>
    <cellStyle name="Обычный 2 2 5" xfId="131"/>
    <cellStyle name="Обычный 2 2 5 2" xfId="363"/>
    <cellStyle name="Обычный 2 2 5 2 2" xfId="827"/>
    <cellStyle name="Обычный 2 2 5 3" xfId="595"/>
    <cellStyle name="Обычный 2 2 6" xfId="157"/>
    <cellStyle name="Обычный 2 2 6 2" xfId="389"/>
    <cellStyle name="Обычный 2 2 6 2 2" xfId="853"/>
    <cellStyle name="Обычный 2 2 6 3" xfId="621"/>
    <cellStyle name="Обычный 2 2 7" xfId="183"/>
    <cellStyle name="Обычный 2 2 7 2" xfId="415"/>
    <cellStyle name="Обычный 2 2 7 2 2" xfId="879"/>
    <cellStyle name="Обычный 2 2 7 3" xfId="647"/>
    <cellStyle name="Обычный 2 2 8" xfId="209"/>
    <cellStyle name="Обычный 2 2 8 2" xfId="441"/>
    <cellStyle name="Обычный 2 2 8 2 2" xfId="905"/>
    <cellStyle name="Обычный 2 2 8 3" xfId="673"/>
    <cellStyle name="Обычный 2 2 9" xfId="235"/>
    <cellStyle name="Обычный 2 2 9 2" xfId="467"/>
    <cellStyle name="Обычный 2 2 9 2 2" xfId="931"/>
    <cellStyle name="Обычный 2 2 9 3" xfId="699"/>
    <cellStyle name="Обычный 2 20" xfId="231"/>
    <cellStyle name="Обычный 2 20 2" xfId="463"/>
    <cellStyle name="Обычный 2 20 2 2" xfId="927"/>
    <cellStyle name="Обычный 2 20 3" xfId="695"/>
    <cellStyle name="Обычный 2 21" xfId="257"/>
    <cellStyle name="Обычный 2 21 2" xfId="489"/>
    <cellStyle name="Обычный 2 21 2 2" xfId="953"/>
    <cellStyle name="Обычный 2 21 3" xfId="721"/>
    <cellStyle name="Обычный 2 22" xfId="283"/>
    <cellStyle name="Обычный 2 22 2" xfId="747"/>
    <cellStyle name="Обычный 2 23" xfId="515"/>
    <cellStyle name="Обычный 2 24" xfId="979"/>
    <cellStyle name="Обычный 2 25" xfId="1005"/>
    <cellStyle name="Обычный 2 3" xfId="52"/>
    <cellStyle name="Обычный 2 3 10" xfId="287"/>
    <cellStyle name="Обычный 2 3 10 2" xfId="751"/>
    <cellStyle name="Обычный 2 3 11" xfId="519"/>
    <cellStyle name="Обычный 2 3 12" xfId="985"/>
    <cellStyle name="Обычный 2 3 13" xfId="1011"/>
    <cellStyle name="Обычный 2 3 2" xfId="81"/>
    <cellStyle name="Обычный 2 3 2 2" xfId="313"/>
    <cellStyle name="Обычный 2 3 2 2 2" xfId="777"/>
    <cellStyle name="Обычный 2 3 2 3" xfId="545"/>
    <cellStyle name="Обычный 2 3 3" xfId="107"/>
    <cellStyle name="Обычный 2 3 3 2" xfId="339"/>
    <cellStyle name="Обычный 2 3 3 2 2" xfId="803"/>
    <cellStyle name="Обычный 2 3 3 3" xfId="571"/>
    <cellStyle name="Обычный 2 3 4" xfId="133"/>
    <cellStyle name="Обычный 2 3 4 2" xfId="365"/>
    <cellStyle name="Обычный 2 3 4 2 2" xfId="829"/>
    <cellStyle name="Обычный 2 3 4 3" xfId="597"/>
    <cellStyle name="Обычный 2 3 5" xfId="159"/>
    <cellStyle name="Обычный 2 3 5 2" xfId="391"/>
    <cellStyle name="Обычный 2 3 5 2 2" xfId="855"/>
    <cellStyle name="Обычный 2 3 5 3" xfId="623"/>
    <cellStyle name="Обычный 2 3 6" xfId="185"/>
    <cellStyle name="Обычный 2 3 6 2" xfId="417"/>
    <cellStyle name="Обычный 2 3 6 2 2" xfId="881"/>
    <cellStyle name="Обычный 2 3 6 3" xfId="649"/>
    <cellStyle name="Обычный 2 3 7" xfId="211"/>
    <cellStyle name="Обычный 2 3 7 2" xfId="443"/>
    <cellStyle name="Обычный 2 3 7 2 2" xfId="907"/>
    <cellStyle name="Обычный 2 3 7 3" xfId="675"/>
    <cellStyle name="Обычный 2 3 8" xfId="237"/>
    <cellStyle name="Обычный 2 3 8 2" xfId="469"/>
    <cellStyle name="Обычный 2 3 8 2 2" xfId="933"/>
    <cellStyle name="Обычный 2 3 8 3" xfId="701"/>
    <cellStyle name="Обычный 2 3 9" xfId="263"/>
    <cellStyle name="Обычный 2 3 9 2" xfId="495"/>
    <cellStyle name="Обычный 2 3 9 2 2" xfId="959"/>
    <cellStyle name="Обычный 2 3 9 3" xfId="727"/>
    <cellStyle name="Обычный 2 4" xfId="54"/>
    <cellStyle name="Обычный 2 4 10" xfId="289"/>
    <cellStyle name="Обычный 2 4 10 2" xfId="753"/>
    <cellStyle name="Обычный 2 4 11" xfId="521"/>
    <cellStyle name="Обычный 2 4 12" xfId="987"/>
    <cellStyle name="Обычный 2 4 13" xfId="1013"/>
    <cellStyle name="Обычный 2 4 2" xfId="83"/>
    <cellStyle name="Обычный 2 4 2 2" xfId="315"/>
    <cellStyle name="Обычный 2 4 2 2 2" xfId="779"/>
    <cellStyle name="Обычный 2 4 2 3" xfId="547"/>
    <cellStyle name="Обычный 2 4 3" xfId="109"/>
    <cellStyle name="Обычный 2 4 3 2" xfId="341"/>
    <cellStyle name="Обычный 2 4 3 2 2" xfId="805"/>
    <cellStyle name="Обычный 2 4 3 3" xfId="573"/>
    <cellStyle name="Обычный 2 4 4" xfId="135"/>
    <cellStyle name="Обычный 2 4 4 2" xfId="367"/>
    <cellStyle name="Обычный 2 4 4 2 2" xfId="831"/>
    <cellStyle name="Обычный 2 4 4 3" xfId="599"/>
    <cellStyle name="Обычный 2 4 5" xfId="161"/>
    <cellStyle name="Обычный 2 4 5 2" xfId="393"/>
    <cellStyle name="Обычный 2 4 5 2 2" xfId="857"/>
    <cellStyle name="Обычный 2 4 5 3" xfId="625"/>
    <cellStyle name="Обычный 2 4 6" xfId="187"/>
    <cellStyle name="Обычный 2 4 6 2" xfId="419"/>
    <cellStyle name="Обычный 2 4 6 2 2" xfId="883"/>
    <cellStyle name="Обычный 2 4 6 3" xfId="651"/>
    <cellStyle name="Обычный 2 4 7" xfId="213"/>
    <cellStyle name="Обычный 2 4 7 2" xfId="445"/>
    <cellStyle name="Обычный 2 4 7 2 2" xfId="909"/>
    <cellStyle name="Обычный 2 4 7 3" xfId="677"/>
    <cellStyle name="Обычный 2 4 8" xfId="239"/>
    <cellStyle name="Обычный 2 4 8 2" xfId="471"/>
    <cellStyle name="Обычный 2 4 8 2 2" xfId="935"/>
    <cellStyle name="Обычный 2 4 8 3" xfId="703"/>
    <cellStyle name="Обычный 2 4 9" xfId="265"/>
    <cellStyle name="Обычный 2 4 9 2" xfId="497"/>
    <cellStyle name="Обычный 2 4 9 2 2" xfId="961"/>
    <cellStyle name="Обычный 2 4 9 3" xfId="729"/>
    <cellStyle name="Обычный 2 5" xfId="56"/>
    <cellStyle name="Обычный 2 5 10" xfId="291"/>
    <cellStyle name="Обычный 2 5 10 2" xfId="755"/>
    <cellStyle name="Обычный 2 5 11" xfId="523"/>
    <cellStyle name="Обычный 2 5 12" xfId="989"/>
    <cellStyle name="Обычный 2 5 13" xfId="1015"/>
    <cellStyle name="Обычный 2 5 2" xfId="85"/>
    <cellStyle name="Обычный 2 5 2 2" xfId="317"/>
    <cellStyle name="Обычный 2 5 2 2 2" xfId="781"/>
    <cellStyle name="Обычный 2 5 2 3" xfId="549"/>
    <cellStyle name="Обычный 2 5 3" xfId="111"/>
    <cellStyle name="Обычный 2 5 3 2" xfId="343"/>
    <cellStyle name="Обычный 2 5 3 2 2" xfId="807"/>
    <cellStyle name="Обычный 2 5 3 3" xfId="575"/>
    <cellStyle name="Обычный 2 5 4" xfId="137"/>
    <cellStyle name="Обычный 2 5 4 2" xfId="369"/>
    <cellStyle name="Обычный 2 5 4 2 2" xfId="833"/>
    <cellStyle name="Обычный 2 5 4 3" xfId="601"/>
    <cellStyle name="Обычный 2 5 5" xfId="163"/>
    <cellStyle name="Обычный 2 5 5 2" xfId="395"/>
    <cellStyle name="Обычный 2 5 5 2 2" xfId="859"/>
    <cellStyle name="Обычный 2 5 5 3" xfId="627"/>
    <cellStyle name="Обычный 2 5 6" xfId="189"/>
    <cellStyle name="Обычный 2 5 6 2" xfId="421"/>
    <cellStyle name="Обычный 2 5 6 2 2" xfId="885"/>
    <cellStyle name="Обычный 2 5 6 3" xfId="653"/>
    <cellStyle name="Обычный 2 5 7" xfId="215"/>
    <cellStyle name="Обычный 2 5 7 2" xfId="447"/>
    <cellStyle name="Обычный 2 5 7 2 2" xfId="911"/>
    <cellStyle name="Обычный 2 5 7 3" xfId="679"/>
    <cellStyle name="Обычный 2 5 8" xfId="241"/>
    <cellStyle name="Обычный 2 5 8 2" xfId="473"/>
    <cellStyle name="Обычный 2 5 8 2 2" xfId="937"/>
    <cellStyle name="Обычный 2 5 8 3" xfId="705"/>
    <cellStyle name="Обычный 2 5 9" xfId="267"/>
    <cellStyle name="Обычный 2 5 9 2" xfId="499"/>
    <cellStyle name="Обычный 2 5 9 2 2" xfId="963"/>
    <cellStyle name="Обычный 2 5 9 3" xfId="731"/>
    <cellStyle name="Обычный 2 6" xfId="58"/>
    <cellStyle name="Обычный 2 6 10" xfId="293"/>
    <cellStyle name="Обычный 2 6 10 2" xfId="757"/>
    <cellStyle name="Обычный 2 6 11" xfId="525"/>
    <cellStyle name="Обычный 2 6 12" xfId="991"/>
    <cellStyle name="Обычный 2 6 13" xfId="1017"/>
    <cellStyle name="Обычный 2 6 2" xfId="87"/>
    <cellStyle name="Обычный 2 6 2 2" xfId="319"/>
    <cellStyle name="Обычный 2 6 2 2 2" xfId="783"/>
    <cellStyle name="Обычный 2 6 2 3" xfId="551"/>
    <cellStyle name="Обычный 2 6 3" xfId="113"/>
    <cellStyle name="Обычный 2 6 3 2" xfId="345"/>
    <cellStyle name="Обычный 2 6 3 2 2" xfId="809"/>
    <cellStyle name="Обычный 2 6 3 3" xfId="577"/>
    <cellStyle name="Обычный 2 6 4" xfId="139"/>
    <cellStyle name="Обычный 2 6 4 2" xfId="371"/>
    <cellStyle name="Обычный 2 6 4 2 2" xfId="835"/>
    <cellStyle name="Обычный 2 6 4 3" xfId="603"/>
    <cellStyle name="Обычный 2 6 5" xfId="165"/>
    <cellStyle name="Обычный 2 6 5 2" xfId="397"/>
    <cellStyle name="Обычный 2 6 5 2 2" xfId="861"/>
    <cellStyle name="Обычный 2 6 5 3" xfId="629"/>
    <cellStyle name="Обычный 2 6 6" xfId="191"/>
    <cellStyle name="Обычный 2 6 6 2" xfId="423"/>
    <cellStyle name="Обычный 2 6 6 2 2" xfId="887"/>
    <cellStyle name="Обычный 2 6 6 3" xfId="655"/>
    <cellStyle name="Обычный 2 6 7" xfId="217"/>
    <cellStyle name="Обычный 2 6 7 2" xfId="449"/>
    <cellStyle name="Обычный 2 6 7 2 2" xfId="913"/>
    <cellStyle name="Обычный 2 6 7 3" xfId="681"/>
    <cellStyle name="Обычный 2 6 8" xfId="243"/>
    <cellStyle name="Обычный 2 6 8 2" xfId="475"/>
    <cellStyle name="Обычный 2 6 8 2 2" xfId="939"/>
    <cellStyle name="Обычный 2 6 8 3" xfId="707"/>
    <cellStyle name="Обычный 2 6 9" xfId="269"/>
    <cellStyle name="Обычный 2 6 9 2" xfId="501"/>
    <cellStyle name="Обычный 2 6 9 2 2" xfId="965"/>
    <cellStyle name="Обычный 2 6 9 3" xfId="733"/>
    <cellStyle name="Обычный 2 7" xfId="60"/>
    <cellStyle name="Обычный 2 7 10" xfId="295"/>
    <cellStyle name="Обычный 2 7 10 2" xfId="759"/>
    <cellStyle name="Обычный 2 7 11" xfId="527"/>
    <cellStyle name="Обычный 2 7 12" xfId="993"/>
    <cellStyle name="Обычный 2 7 13" xfId="1019"/>
    <cellStyle name="Обычный 2 7 2" xfId="89"/>
    <cellStyle name="Обычный 2 7 2 2" xfId="321"/>
    <cellStyle name="Обычный 2 7 2 2 2" xfId="785"/>
    <cellStyle name="Обычный 2 7 2 3" xfId="553"/>
    <cellStyle name="Обычный 2 7 3" xfId="115"/>
    <cellStyle name="Обычный 2 7 3 2" xfId="347"/>
    <cellStyle name="Обычный 2 7 3 2 2" xfId="811"/>
    <cellStyle name="Обычный 2 7 3 3" xfId="579"/>
    <cellStyle name="Обычный 2 7 4" xfId="141"/>
    <cellStyle name="Обычный 2 7 4 2" xfId="373"/>
    <cellStyle name="Обычный 2 7 4 2 2" xfId="837"/>
    <cellStyle name="Обычный 2 7 4 3" xfId="605"/>
    <cellStyle name="Обычный 2 7 5" xfId="167"/>
    <cellStyle name="Обычный 2 7 5 2" xfId="399"/>
    <cellStyle name="Обычный 2 7 5 2 2" xfId="863"/>
    <cellStyle name="Обычный 2 7 5 3" xfId="631"/>
    <cellStyle name="Обычный 2 7 6" xfId="193"/>
    <cellStyle name="Обычный 2 7 6 2" xfId="425"/>
    <cellStyle name="Обычный 2 7 6 2 2" xfId="889"/>
    <cellStyle name="Обычный 2 7 6 3" xfId="657"/>
    <cellStyle name="Обычный 2 7 7" xfId="219"/>
    <cellStyle name="Обычный 2 7 7 2" xfId="451"/>
    <cellStyle name="Обычный 2 7 7 2 2" xfId="915"/>
    <cellStyle name="Обычный 2 7 7 3" xfId="683"/>
    <cellStyle name="Обычный 2 7 8" xfId="245"/>
    <cellStyle name="Обычный 2 7 8 2" xfId="477"/>
    <cellStyle name="Обычный 2 7 8 2 2" xfId="941"/>
    <cellStyle name="Обычный 2 7 8 3" xfId="709"/>
    <cellStyle name="Обычный 2 7 9" xfId="271"/>
    <cellStyle name="Обычный 2 7 9 2" xfId="503"/>
    <cellStyle name="Обычный 2 7 9 2 2" xfId="967"/>
    <cellStyle name="Обычный 2 7 9 3" xfId="735"/>
    <cellStyle name="Обычный 2 8" xfId="62"/>
    <cellStyle name="Обычный 2 8 10" xfId="297"/>
    <cellStyle name="Обычный 2 8 10 2" xfId="761"/>
    <cellStyle name="Обычный 2 8 11" xfId="529"/>
    <cellStyle name="Обычный 2 8 12" xfId="995"/>
    <cellStyle name="Обычный 2 8 13" xfId="1021"/>
    <cellStyle name="Обычный 2 8 2" xfId="91"/>
    <cellStyle name="Обычный 2 8 2 2" xfId="323"/>
    <cellStyle name="Обычный 2 8 2 2 2" xfId="787"/>
    <cellStyle name="Обычный 2 8 2 3" xfId="555"/>
    <cellStyle name="Обычный 2 8 3" xfId="117"/>
    <cellStyle name="Обычный 2 8 3 2" xfId="349"/>
    <cellStyle name="Обычный 2 8 3 2 2" xfId="813"/>
    <cellStyle name="Обычный 2 8 3 3" xfId="581"/>
    <cellStyle name="Обычный 2 8 4" xfId="143"/>
    <cellStyle name="Обычный 2 8 4 2" xfId="375"/>
    <cellStyle name="Обычный 2 8 4 2 2" xfId="839"/>
    <cellStyle name="Обычный 2 8 4 3" xfId="607"/>
    <cellStyle name="Обычный 2 8 5" xfId="169"/>
    <cellStyle name="Обычный 2 8 5 2" xfId="401"/>
    <cellStyle name="Обычный 2 8 5 2 2" xfId="865"/>
    <cellStyle name="Обычный 2 8 5 3" xfId="633"/>
    <cellStyle name="Обычный 2 8 6" xfId="195"/>
    <cellStyle name="Обычный 2 8 6 2" xfId="427"/>
    <cellStyle name="Обычный 2 8 6 2 2" xfId="891"/>
    <cellStyle name="Обычный 2 8 6 3" xfId="659"/>
    <cellStyle name="Обычный 2 8 7" xfId="221"/>
    <cellStyle name="Обычный 2 8 7 2" xfId="453"/>
    <cellStyle name="Обычный 2 8 7 2 2" xfId="917"/>
    <cellStyle name="Обычный 2 8 7 3" xfId="685"/>
    <cellStyle name="Обычный 2 8 8" xfId="247"/>
    <cellStyle name="Обычный 2 8 8 2" xfId="479"/>
    <cellStyle name="Обычный 2 8 8 2 2" xfId="943"/>
    <cellStyle name="Обычный 2 8 8 3" xfId="711"/>
    <cellStyle name="Обычный 2 8 9" xfId="273"/>
    <cellStyle name="Обычный 2 8 9 2" xfId="505"/>
    <cellStyle name="Обычный 2 8 9 2 2" xfId="969"/>
    <cellStyle name="Обычный 2 8 9 3" xfId="737"/>
    <cellStyle name="Обычный 2 9" xfId="64"/>
    <cellStyle name="Обычный 2 9 10" xfId="299"/>
    <cellStyle name="Обычный 2 9 10 2" xfId="763"/>
    <cellStyle name="Обычный 2 9 11" xfId="531"/>
    <cellStyle name="Обычный 2 9 12" xfId="997"/>
    <cellStyle name="Обычный 2 9 13" xfId="1023"/>
    <cellStyle name="Обычный 2 9 2" xfId="93"/>
    <cellStyle name="Обычный 2 9 2 2" xfId="325"/>
    <cellStyle name="Обычный 2 9 2 2 2" xfId="789"/>
    <cellStyle name="Обычный 2 9 2 3" xfId="557"/>
    <cellStyle name="Обычный 2 9 3" xfId="119"/>
    <cellStyle name="Обычный 2 9 3 2" xfId="351"/>
    <cellStyle name="Обычный 2 9 3 2 2" xfId="815"/>
    <cellStyle name="Обычный 2 9 3 3" xfId="583"/>
    <cellStyle name="Обычный 2 9 4" xfId="145"/>
    <cellStyle name="Обычный 2 9 4 2" xfId="377"/>
    <cellStyle name="Обычный 2 9 4 2 2" xfId="841"/>
    <cellStyle name="Обычный 2 9 4 3" xfId="609"/>
    <cellStyle name="Обычный 2 9 5" xfId="171"/>
    <cellStyle name="Обычный 2 9 5 2" xfId="403"/>
    <cellStyle name="Обычный 2 9 5 2 2" xfId="867"/>
    <cellStyle name="Обычный 2 9 5 3" xfId="635"/>
    <cellStyle name="Обычный 2 9 6" xfId="197"/>
    <cellStyle name="Обычный 2 9 6 2" xfId="429"/>
    <cellStyle name="Обычный 2 9 6 2 2" xfId="893"/>
    <cellStyle name="Обычный 2 9 6 3" xfId="661"/>
    <cellStyle name="Обычный 2 9 7" xfId="223"/>
    <cellStyle name="Обычный 2 9 7 2" xfId="455"/>
    <cellStyle name="Обычный 2 9 7 2 2" xfId="919"/>
    <cellStyle name="Обычный 2 9 7 3" xfId="687"/>
    <cellStyle name="Обычный 2 9 8" xfId="249"/>
    <cellStyle name="Обычный 2 9 8 2" xfId="481"/>
    <cellStyle name="Обычный 2 9 8 2 2" xfId="945"/>
    <cellStyle name="Обычный 2 9 8 3" xfId="713"/>
    <cellStyle name="Обычный 2 9 9" xfId="275"/>
    <cellStyle name="Обычный 2 9 9 2" xfId="507"/>
    <cellStyle name="Обычный 2 9 9 2 2" xfId="971"/>
    <cellStyle name="Обычный 2 9 9 3" xfId="739"/>
    <cellStyle name="Обычный 3" xfId="44"/>
    <cellStyle name="Обычный 3 10" xfId="65"/>
    <cellStyle name="Обычный 3 10 10" xfId="300"/>
    <cellStyle name="Обычный 3 10 10 2" xfId="764"/>
    <cellStyle name="Обычный 3 10 11" xfId="532"/>
    <cellStyle name="Обычный 3 10 12" xfId="998"/>
    <cellStyle name="Обычный 3 10 13" xfId="1024"/>
    <cellStyle name="Обычный 3 10 2" xfId="94"/>
    <cellStyle name="Обычный 3 10 2 2" xfId="326"/>
    <cellStyle name="Обычный 3 10 2 2 2" xfId="790"/>
    <cellStyle name="Обычный 3 10 2 3" xfId="558"/>
    <cellStyle name="Обычный 3 10 3" xfId="120"/>
    <cellStyle name="Обычный 3 10 3 2" xfId="352"/>
    <cellStyle name="Обычный 3 10 3 2 2" xfId="816"/>
    <cellStyle name="Обычный 3 10 3 3" xfId="584"/>
    <cellStyle name="Обычный 3 10 4" xfId="146"/>
    <cellStyle name="Обычный 3 10 4 2" xfId="378"/>
    <cellStyle name="Обычный 3 10 4 2 2" xfId="842"/>
    <cellStyle name="Обычный 3 10 4 3" xfId="610"/>
    <cellStyle name="Обычный 3 10 5" xfId="172"/>
    <cellStyle name="Обычный 3 10 5 2" xfId="404"/>
    <cellStyle name="Обычный 3 10 5 2 2" xfId="868"/>
    <cellStyle name="Обычный 3 10 5 3" xfId="636"/>
    <cellStyle name="Обычный 3 10 6" xfId="198"/>
    <cellStyle name="Обычный 3 10 6 2" xfId="430"/>
    <cellStyle name="Обычный 3 10 6 2 2" xfId="894"/>
    <cellStyle name="Обычный 3 10 6 3" xfId="662"/>
    <cellStyle name="Обычный 3 10 7" xfId="224"/>
    <cellStyle name="Обычный 3 10 7 2" xfId="456"/>
    <cellStyle name="Обычный 3 10 7 2 2" xfId="920"/>
    <cellStyle name="Обычный 3 10 7 3" xfId="688"/>
    <cellStyle name="Обычный 3 10 8" xfId="250"/>
    <cellStyle name="Обычный 3 10 8 2" xfId="482"/>
    <cellStyle name="Обычный 3 10 8 2 2" xfId="946"/>
    <cellStyle name="Обычный 3 10 8 3" xfId="714"/>
    <cellStyle name="Обычный 3 10 9" xfId="276"/>
    <cellStyle name="Обычный 3 10 9 2" xfId="508"/>
    <cellStyle name="Обычный 3 10 9 2 2" xfId="972"/>
    <cellStyle name="Обычный 3 10 9 3" xfId="740"/>
    <cellStyle name="Обычный 3 11" xfId="67"/>
    <cellStyle name="Обычный 3 11 10" xfId="302"/>
    <cellStyle name="Обычный 3 11 10 2" xfId="766"/>
    <cellStyle name="Обычный 3 11 11" xfId="534"/>
    <cellStyle name="Обычный 3 11 12" xfId="1000"/>
    <cellStyle name="Обычный 3 11 13" xfId="1026"/>
    <cellStyle name="Обычный 3 11 2" xfId="96"/>
    <cellStyle name="Обычный 3 11 2 2" xfId="328"/>
    <cellStyle name="Обычный 3 11 2 2 2" xfId="792"/>
    <cellStyle name="Обычный 3 11 2 3" xfId="560"/>
    <cellStyle name="Обычный 3 11 3" xfId="122"/>
    <cellStyle name="Обычный 3 11 3 2" xfId="354"/>
    <cellStyle name="Обычный 3 11 3 2 2" xfId="818"/>
    <cellStyle name="Обычный 3 11 3 3" xfId="586"/>
    <cellStyle name="Обычный 3 11 4" xfId="148"/>
    <cellStyle name="Обычный 3 11 4 2" xfId="380"/>
    <cellStyle name="Обычный 3 11 4 2 2" xfId="844"/>
    <cellStyle name="Обычный 3 11 4 3" xfId="612"/>
    <cellStyle name="Обычный 3 11 5" xfId="174"/>
    <cellStyle name="Обычный 3 11 5 2" xfId="406"/>
    <cellStyle name="Обычный 3 11 5 2 2" xfId="870"/>
    <cellStyle name="Обычный 3 11 5 3" xfId="638"/>
    <cellStyle name="Обычный 3 11 6" xfId="200"/>
    <cellStyle name="Обычный 3 11 6 2" xfId="432"/>
    <cellStyle name="Обычный 3 11 6 2 2" xfId="896"/>
    <cellStyle name="Обычный 3 11 6 3" xfId="664"/>
    <cellStyle name="Обычный 3 11 7" xfId="226"/>
    <cellStyle name="Обычный 3 11 7 2" xfId="458"/>
    <cellStyle name="Обычный 3 11 7 2 2" xfId="922"/>
    <cellStyle name="Обычный 3 11 7 3" xfId="690"/>
    <cellStyle name="Обычный 3 11 8" xfId="252"/>
    <cellStyle name="Обычный 3 11 8 2" xfId="484"/>
    <cellStyle name="Обычный 3 11 8 2 2" xfId="948"/>
    <cellStyle name="Обычный 3 11 8 3" xfId="716"/>
    <cellStyle name="Обычный 3 11 9" xfId="278"/>
    <cellStyle name="Обычный 3 11 9 2" xfId="510"/>
    <cellStyle name="Обычный 3 11 9 2 2" xfId="974"/>
    <cellStyle name="Обычный 3 11 9 3" xfId="742"/>
    <cellStyle name="Обычный 3 12" xfId="69"/>
    <cellStyle name="Обычный 3 12 10" xfId="304"/>
    <cellStyle name="Обычный 3 12 10 2" xfId="768"/>
    <cellStyle name="Обычный 3 12 11" xfId="536"/>
    <cellStyle name="Обычный 3 12 12" xfId="1002"/>
    <cellStyle name="Обычный 3 12 13" xfId="1028"/>
    <cellStyle name="Обычный 3 12 2" xfId="98"/>
    <cellStyle name="Обычный 3 12 2 2" xfId="330"/>
    <cellStyle name="Обычный 3 12 2 2 2" xfId="794"/>
    <cellStyle name="Обычный 3 12 2 3" xfId="562"/>
    <cellStyle name="Обычный 3 12 3" xfId="124"/>
    <cellStyle name="Обычный 3 12 3 2" xfId="356"/>
    <cellStyle name="Обычный 3 12 3 2 2" xfId="820"/>
    <cellStyle name="Обычный 3 12 3 3" xfId="588"/>
    <cellStyle name="Обычный 3 12 4" xfId="150"/>
    <cellStyle name="Обычный 3 12 4 2" xfId="382"/>
    <cellStyle name="Обычный 3 12 4 2 2" xfId="846"/>
    <cellStyle name="Обычный 3 12 4 3" xfId="614"/>
    <cellStyle name="Обычный 3 12 5" xfId="176"/>
    <cellStyle name="Обычный 3 12 5 2" xfId="408"/>
    <cellStyle name="Обычный 3 12 5 2 2" xfId="872"/>
    <cellStyle name="Обычный 3 12 5 3" xfId="640"/>
    <cellStyle name="Обычный 3 12 6" xfId="202"/>
    <cellStyle name="Обычный 3 12 6 2" xfId="434"/>
    <cellStyle name="Обычный 3 12 6 2 2" xfId="898"/>
    <cellStyle name="Обычный 3 12 6 3" xfId="666"/>
    <cellStyle name="Обычный 3 12 7" xfId="228"/>
    <cellStyle name="Обычный 3 12 7 2" xfId="460"/>
    <cellStyle name="Обычный 3 12 7 2 2" xfId="924"/>
    <cellStyle name="Обычный 3 12 7 3" xfId="692"/>
    <cellStyle name="Обычный 3 12 8" xfId="254"/>
    <cellStyle name="Обычный 3 12 8 2" xfId="486"/>
    <cellStyle name="Обычный 3 12 8 2 2" xfId="950"/>
    <cellStyle name="Обычный 3 12 8 3" xfId="718"/>
    <cellStyle name="Обычный 3 12 9" xfId="280"/>
    <cellStyle name="Обычный 3 12 9 2" xfId="512"/>
    <cellStyle name="Обычный 3 12 9 2 2" xfId="976"/>
    <cellStyle name="Обычный 3 12 9 3" xfId="744"/>
    <cellStyle name="Обычный 3 13" xfId="75"/>
    <cellStyle name="Обычный 3 13 10" xfId="540"/>
    <cellStyle name="Обычный 3 13 11" xfId="980"/>
    <cellStyle name="Обычный 3 13 12" xfId="1006"/>
    <cellStyle name="Обычный 3 13 2" xfId="102"/>
    <cellStyle name="Обычный 3 13 2 2" xfId="334"/>
    <cellStyle name="Обычный 3 13 2 2 2" xfId="798"/>
    <cellStyle name="Обычный 3 13 2 3" xfId="566"/>
    <cellStyle name="Обычный 3 13 3" xfId="128"/>
    <cellStyle name="Обычный 3 13 3 2" xfId="360"/>
    <cellStyle name="Обычный 3 13 3 2 2" xfId="824"/>
    <cellStyle name="Обычный 3 13 3 3" xfId="592"/>
    <cellStyle name="Обычный 3 13 4" xfId="154"/>
    <cellStyle name="Обычный 3 13 4 2" xfId="386"/>
    <cellStyle name="Обычный 3 13 4 2 2" xfId="850"/>
    <cellStyle name="Обычный 3 13 4 3" xfId="618"/>
    <cellStyle name="Обычный 3 13 5" xfId="180"/>
    <cellStyle name="Обычный 3 13 5 2" xfId="412"/>
    <cellStyle name="Обычный 3 13 5 2 2" xfId="876"/>
    <cellStyle name="Обычный 3 13 5 3" xfId="644"/>
    <cellStyle name="Обычный 3 13 6" xfId="206"/>
    <cellStyle name="Обычный 3 13 6 2" xfId="438"/>
    <cellStyle name="Обычный 3 13 6 2 2" xfId="902"/>
    <cellStyle name="Обычный 3 13 6 3" xfId="670"/>
    <cellStyle name="Обычный 3 13 7" xfId="232"/>
    <cellStyle name="Обычный 3 13 7 2" xfId="464"/>
    <cellStyle name="Обычный 3 13 7 2 2" xfId="928"/>
    <cellStyle name="Обычный 3 13 7 3" xfId="696"/>
    <cellStyle name="Обычный 3 13 8" xfId="258"/>
    <cellStyle name="Обычный 3 13 8 2" xfId="490"/>
    <cellStyle name="Обычный 3 13 8 2 2" xfId="954"/>
    <cellStyle name="Обычный 3 13 8 3" xfId="722"/>
    <cellStyle name="Обычный 3 13 9" xfId="308"/>
    <cellStyle name="Обычный 3 13 9 2" xfId="772"/>
    <cellStyle name="Обычный 3 14" xfId="71"/>
    <cellStyle name="Обычный 3 14 2" xfId="306"/>
    <cellStyle name="Обычный 3 14 2 2" xfId="770"/>
    <cellStyle name="Обычный 3 14 3" xfId="538"/>
    <cellStyle name="Обычный 3 15" xfId="100"/>
    <cellStyle name="Обычный 3 15 2" xfId="332"/>
    <cellStyle name="Обычный 3 15 2 2" xfId="796"/>
    <cellStyle name="Обычный 3 15 3" xfId="564"/>
    <cellStyle name="Обычный 3 16" xfId="126"/>
    <cellStyle name="Обычный 3 16 2" xfId="358"/>
    <cellStyle name="Обычный 3 16 2 2" xfId="822"/>
    <cellStyle name="Обычный 3 16 3" xfId="590"/>
    <cellStyle name="Обычный 3 17" xfId="152"/>
    <cellStyle name="Обычный 3 17 2" xfId="384"/>
    <cellStyle name="Обычный 3 17 2 2" xfId="848"/>
    <cellStyle name="Обычный 3 17 3" xfId="616"/>
    <cellStyle name="Обычный 3 18" xfId="178"/>
    <cellStyle name="Обычный 3 18 2" xfId="410"/>
    <cellStyle name="Обычный 3 18 2 2" xfId="874"/>
    <cellStyle name="Обычный 3 18 3" xfId="642"/>
    <cellStyle name="Обычный 3 19" xfId="204"/>
    <cellStyle name="Обычный 3 19 2" xfId="436"/>
    <cellStyle name="Обычный 3 19 2 2" xfId="900"/>
    <cellStyle name="Обычный 3 19 3" xfId="668"/>
    <cellStyle name="Обычный 3 2" xfId="48"/>
    <cellStyle name="Обычный 3 2 10" xfId="284"/>
    <cellStyle name="Обычный 3 2 10 2" xfId="748"/>
    <cellStyle name="Обычный 3 2 11" xfId="516"/>
    <cellStyle name="Обычный 3 2 12" xfId="982"/>
    <cellStyle name="Обычный 3 2 13" xfId="1008"/>
    <cellStyle name="Обычный 3 2 2" xfId="78"/>
    <cellStyle name="Обычный 3 2 2 2" xfId="310"/>
    <cellStyle name="Обычный 3 2 2 2 2" xfId="774"/>
    <cellStyle name="Обычный 3 2 2 3" xfId="542"/>
    <cellStyle name="Обычный 3 2 3" xfId="104"/>
    <cellStyle name="Обычный 3 2 3 2" xfId="336"/>
    <cellStyle name="Обычный 3 2 3 2 2" xfId="800"/>
    <cellStyle name="Обычный 3 2 3 3" xfId="568"/>
    <cellStyle name="Обычный 3 2 4" xfId="130"/>
    <cellStyle name="Обычный 3 2 4 2" xfId="362"/>
    <cellStyle name="Обычный 3 2 4 2 2" xfId="826"/>
    <cellStyle name="Обычный 3 2 4 3" xfId="594"/>
    <cellStyle name="Обычный 3 2 5" xfId="156"/>
    <cellStyle name="Обычный 3 2 5 2" xfId="388"/>
    <cellStyle name="Обычный 3 2 5 2 2" xfId="852"/>
    <cellStyle name="Обычный 3 2 5 3" xfId="620"/>
    <cellStyle name="Обычный 3 2 6" xfId="182"/>
    <cellStyle name="Обычный 3 2 6 2" xfId="414"/>
    <cellStyle name="Обычный 3 2 6 2 2" xfId="878"/>
    <cellStyle name="Обычный 3 2 6 3" xfId="646"/>
    <cellStyle name="Обычный 3 2 7" xfId="208"/>
    <cellStyle name="Обычный 3 2 7 2" xfId="440"/>
    <cellStyle name="Обычный 3 2 7 2 2" xfId="904"/>
    <cellStyle name="Обычный 3 2 7 3" xfId="672"/>
    <cellStyle name="Обычный 3 2 8" xfId="234"/>
    <cellStyle name="Обычный 3 2 8 2" xfId="466"/>
    <cellStyle name="Обычный 3 2 8 2 2" xfId="930"/>
    <cellStyle name="Обычный 3 2 8 3" xfId="698"/>
    <cellStyle name="Обычный 3 2 9" xfId="260"/>
    <cellStyle name="Обычный 3 2 9 2" xfId="492"/>
    <cellStyle name="Обычный 3 2 9 2 2" xfId="956"/>
    <cellStyle name="Обычный 3 2 9 3" xfId="724"/>
    <cellStyle name="Обычный 3 20" xfId="230"/>
    <cellStyle name="Обычный 3 20 2" xfId="462"/>
    <cellStyle name="Обычный 3 20 2 2" xfId="926"/>
    <cellStyle name="Обычный 3 20 3" xfId="694"/>
    <cellStyle name="Обычный 3 21" xfId="256"/>
    <cellStyle name="Обычный 3 21 2" xfId="488"/>
    <cellStyle name="Обычный 3 21 2 2" xfId="952"/>
    <cellStyle name="Обычный 3 21 3" xfId="720"/>
    <cellStyle name="Обычный 3 22" xfId="282"/>
    <cellStyle name="Обычный 3 22 2" xfId="746"/>
    <cellStyle name="Обычный 3 23" xfId="514"/>
    <cellStyle name="Обычный 3 24" xfId="978"/>
    <cellStyle name="Обычный 3 25" xfId="1004"/>
    <cellStyle name="Обычный 3 3" xfId="51"/>
    <cellStyle name="Обычный 3 3 10" xfId="286"/>
    <cellStyle name="Обычный 3 3 10 2" xfId="750"/>
    <cellStyle name="Обычный 3 3 11" xfId="518"/>
    <cellStyle name="Обычный 3 3 12" xfId="984"/>
    <cellStyle name="Обычный 3 3 13" xfId="1010"/>
    <cellStyle name="Обычный 3 3 2" xfId="80"/>
    <cellStyle name="Обычный 3 3 2 2" xfId="312"/>
    <cellStyle name="Обычный 3 3 2 2 2" xfId="776"/>
    <cellStyle name="Обычный 3 3 2 3" xfId="544"/>
    <cellStyle name="Обычный 3 3 3" xfId="106"/>
    <cellStyle name="Обычный 3 3 3 2" xfId="338"/>
    <cellStyle name="Обычный 3 3 3 2 2" xfId="802"/>
    <cellStyle name="Обычный 3 3 3 3" xfId="570"/>
    <cellStyle name="Обычный 3 3 4" xfId="132"/>
    <cellStyle name="Обычный 3 3 4 2" xfId="364"/>
    <cellStyle name="Обычный 3 3 4 2 2" xfId="828"/>
    <cellStyle name="Обычный 3 3 4 3" xfId="596"/>
    <cellStyle name="Обычный 3 3 5" xfId="158"/>
    <cellStyle name="Обычный 3 3 5 2" xfId="390"/>
    <cellStyle name="Обычный 3 3 5 2 2" xfId="854"/>
    <cellStyle name="Обычный 3 3 5 3" xfId="622"/>
    <cellStyle name="Обычный 3 3 6" xfId="184"/>
    <cellStyle name="Обычный 3 3 6 2" xfId="416"/>
    <cellStyle name="Обычный 3 3 6 2 2" xfId="880"/>
    <cellStyle name="Обычный 3 3 6 3" xfId="648"/>
    <cellStyle name="Обычный 3 3 7" xfId="210"/>
    <cellStyle name="Обычный 3 3 7 2" xfId="442"/>
    <cellStyle name="Обычный 3 3 7 2 2" xfId="906"/>
    <cellStyle name="Обычный 3 3 7 3" xfId="674"/>
    <cellStyle name="Обычный 3 3 8" xfId="236"/>
    <cellStyle name="Обычный 3 3 8 2" xfId="468"/>
    <cellStyle name="Обычный 3 3 8 2 2" xfId="932"/>
    <cellStyle name="Обычный 3 3 8 3" xfId="700"/>
    <cellStyle name="Обычный 3 3 9" xfId="262"/>
    <cellStyle name="Обычный 3 3 9 2" xfId="494"/>
    <cellStyle name="Обычный 3 3 9 2 2" xfId="958"/>
    <cellStyle name="Обычный 3 3 9 3" xfId="726"/>
    <cellStyle name="Обычный 3 4" xfId="53"/>
    <cellStyle name="Обычный 3 4 10" xfId="288"/>
    <cellStyle name="Обычный 3 4 10 2" xfId="752"/>
    <cellStyle name="Обычный 3 4 11" xfId="520"/>
    <cellStyle name="Обычный 3 4 12" xfId="986"/>
    <cellStyle name="Обычный 3 4 13" xfId="1012"/>
    <cellStyle name="Обычный 3 4 2" xfId="82"/>
    <cellStyle name="Обычный 3 4 2 2" xfId="314"/>
    <cellStyle name="Обычный 3 4 2 2 2" xfId="778"/>
    <cellStyle name="Обычный 3 4 2 3" xfId="546"/>
    <cellStyle name="Обычный 3 4 3" xfId="108"/>
    <cellStyle name="Обычный 3 4 3 2" xfId="340"/>
    <cellStyle name="Обычный 3 4 3 2 2" xfId="804"/>
    <cellStyle name="Обычный 3 4 3 3" xfId="572"/>
    <cellStyle name="Обычный 3 4 4" xfId="134"/>
    <cellStyle name="Обычный 3 4 4 2" xfId="366"/>
    <cellStyle name="Обычный 3 4 4 2 2" xfId="830"/>
    <cellStyle name="Обычный 3 4 4 3" xfId="598"/>
    <cellStyle name="Обычный 3 4 5" xfId="160"/>
    <cellStyle name="Обычный 3 4 5 2" xfId="392"/>
    <cellStyle name="Обычный 3 4 5 2 2" xfId="856"/>
    <cellStyle name="Обычный 3 4 5 3" xfId="624"/>
    <cellStyle name="Обычный 3 4 6" xfId="186"/>
    <cellStyle name="Обычный 3 4 6 2" xfId="418"/>
    <cellStyle name="Обычный 3 4 6 2 2" xfId="882"/>
    <cellStyle name="Обычный 3 4 6 3" xfId="650"/>
    <cellStyle name="Обычный 3 4 7" xfId="212"/>
    <cellStyle name="Обычный 3 4 7 2" xfId="444"/>
    <cellStyle name="Обычный 3 4 7 2 2" xfId="908"/>
    <cellStyle name="Обычный 3 4 7 3" xfId="676"/>
    <cellStyle name="Обычный 3 4 8" xfId="238"/>
    <cellStyle name="Обычный 3 4 8 2" xfId="470"/>
    <cellStyle name="Обычный 3 4 8 2 2" xfId="934"/>
    <cellStyle name="Обычный 3 4 8 3" xfId="702"/>
    <cellStyle name="Обычный 3 4 9" xfId="264"/>
    <cellStyle name="Обычный 3 4 9 2" xfId="496"/>
    <cellStyle name="Обычный 3 4 9 2 2" xfId="960"/>
    <cellStyle name="Обычный 3 4 9 3" xfId="728"/>
    <cellStyle name="Обычный 3 5" xfId="55"/>
    <cellStyle name="Обычный 3 5 10" xfId="290"/>
    <cellStyle name="Обычный 3 5 10 2" xfId="754"/>
    <cellStyle name="Обычный 3 5 11" xfId="522"/>
    <cellStyle name="Обычный 3 5 12" xfId="988"/>
    <cellStyle name="Обычный 3 5 13" xfId="1014"/>
    <cellStyle name="Обычный 3 5 2" xfId="84"/>
    <cellStyle name="Обычный 3 5 2 2" xfId="316"/>
    <cellStyle name="Обычный 3 5 2 2 2" xfId="780"/>
    <cellStyle name="Обычный 3 5 2 3" xfId="548"/>
    <cellStyle name="Обычный 3 5 3" xfId="110"/>
    <cellStyle name="Обычный 3 5 3 2" xfId="342"/>
    <cellStyle name="Обычный 3 5 3 2 2" xfId="806"/>
    <cellStyle name="Обычный 3 5 3 3" xfId="574"/>
    <cellStyle name="Обычный 3 5 4" xfId="136"/>
    <cellStyle name="Обычный 3 5 4 2" xfId="368"/>
    <cellStyle name="Обычный 3 5 4 2 2" xfId="832"/>
    <cellStyle name="Обычный 3 5 4 3" xfId="600"/>
    <cellStyle name="Обычный 3 5 5" xfId="162"/>
    <cellStyle name="Обычный 3 5 5 2" xfId="394"/>
    <cellStyle name="Обычный 3 5 5 2 2" xfId="858"/>
    <cellStyle name="Обычный 3 5 5 3" xfId="626"/>
    <cellStyle name="Обычный 3 5 6" xfId="188"/>
    <cellStyle name="Обычный 3 5 6 2" xfId="420"/>
    <cellStyle name="Обычный 3 5 6 2 2" xfId="884"/>
    <cellStyle name="Обычный 3 5 6 3" xfId="652"/>
    <cellStyle name="Обычный 3 5 7" xfId="214"/>
    <cellStyle name="Обычный 3 5 7 2" xfId="446"/>
    <cellStyle name="Обычный 3 5 7 2 2" xfId="910"/>
    <cellStyle name="Обычный 3 5 7 3" xfId="678"/>
    <cellStyle name="Обычный 3 5 8" xfId="240"/>
    <cellStyle name="Обычный 3 5 8 2" xfId="472"/>
    <cellStyle name="Обычный 3 5 8 2 2" xfId="936"/>
    <cellStyle name="Обычный 3 5 8 3" xfId="704"/>
    <cellStyle name="Обычный 3 5 9" xfId="266"/>
    <cellStyle name="Обычный 3 5 9 2" xfId="498"/>
    <cellStyle name="Обычный 3 5 9 2 2" xfId="962"/>
    <cellStyle name="Обычный 3 5 9 3" xfId="730"/>
    <cellStyle name="Обычный 3 6" xfId="57"/>
    <cellStyle name="Обычный 3 6 10" xfId="292"/>
    <cellStyle name="Обычный 3 6 10 2" xfId="756"/>
    <cellStyle name="Обычный 3 6 11" xfId="524"/>
    <cellStyle name="Обычный 3 6 12" xfId="990"/>
    <cellStyle name="Обычный 3 6 13" xfId="1016"/>
    <cellStyle name="Обычный 3 6 2" xfId="86"/>
    <cellStyle name="Обычный 3 6 2 2" xfId="318"/>
    <cellStyle name="Обычный 3 6 2 2 2" xfId="782"/>
    <cellStyle name="Обычный 3 6 2 3" xfId="550"/>
    <cellStyle name="Обычный 3 6 3" xfId="112"/>
    <cellStyle name="Обычный 3 6 3 2" xfId="344"/>
    <cellStyle name="Обычный 3 6 3 2 2" xfId="808"/>
    <cellStyle name="Обычный 3 6 3 3" xfId="576"/>
    <cellStyle name="Обычный 3 6 4" xfId="138"/>
    <cellStyle name="Обычный 3 6 4 2" xfId="370"/>
    <cellStyle name="Обычный 3 6 4 2 2" xfId="834"/>
    <cellStyle name="Обычный 3 6 4 3" xfId="602"/>
    <cellStyle name="Обычный 3 6 5" xfId="164"/>
    <cellStyle name="Обычный 3 6 5 2" xfId="396"/>
    <cellStyle name="Обычный 3 6 5 2 2" xfId="860"/>
    <cellStyle name="Обычный 3 6 5 3" xfId="628"/>
    <cellStyle name="Обычный 3 6 6" xfId="190"/>
    <cellStyle name="Обычный 3 6 6 2" xfId="422"/>
    <cellStyle name="Обычный 3 6 6 2 2" xfId="886"/>
    <cellStyle name="Обычный 3 6 6 3" xfId="654"/>
    <cellStyle name="Обычный 3 6 7" xfId="216"/>
    <cellStyle name="Обычный 3 6 7 2" xfId="448"/>
    <cellStyle name="Обычный 3 6 7 2 2" xfId="912"/>
    <cellStyle name="Обычный 3 6 7 3" xfId="680"/>
    <cellStyle name="Обычный 3 6 8" xfId="242"/>
    <cellStyle name="Обычный 3 6 8 2" xfId="474"/>
    <cellStyle name="Обычный 3 6 8 2 2" xfId="938"/>
    <cellStyle name="Обычный 3 6 8 3" xfId="706"/>
    <cellStyle name="Обычный 3 6 9" xfId="268"/>
    <cellStyle name="Обычный 3 6 9 2" xfId="500"/>
    <cellStyle name="Обычный 3 6 9 2 2" xfId="964"/>
    <cellStyle name="Обычный 3 6 9 3" xfId="732"/>
    <cellStyle name="Обычный 3 7" xfId="59"/>
    <cellStyle name="Обычный 3 7 10" xfId="294"/>
    <cellStyle name="Обычный 3 7 10 2" xfId="758"/>
    <cellStyle name="Обычный 3 7 11" xfId="526"/>
    <cellStyle name="Обычный 3 7 12" xfId="992"/>
    <cellStyle name="Обычный 3 7 13" xfId="1018"/>
    <cellStyle name="Обычный 3 7 2" xfId="88"/>
    <cellStyle name="Обычный 3 7 2 2" xfId="320"/>
    <cellStyle name="Обычный 3 7 2 2 2" xfId="784"/>
    <cellStyle name="Обычный 3 7 2 3" xfId="552"/>
    <cellStyle name="Обычный 3 7 3" xfId="114"/>
    <cellStyle name="Обычный 3 7 3 2" xfId="346"/>
    <cellStyle name="Обычный 3 7 3 2 2" xfId="810"/>
    <cellStyle name="Обычный 3 7 3 3" xfId="578"/>
    <cellStyle name="Обычный 3 7 4" xfId="140"/>
    <cellStyle name="Обычный 3 7 4 2" xfId="372"/>
    <cellStyle name="Обычный 3 7 4 2 2" xfId="836"/>
    <cellStyle name="Обычный 3 7 4 3" xfId="604"/>
    <cellStyle name="Обычный 3 7 5" xfId="166"/>
    <cellStyle name="Обычный 3 7 5 2" xfId="398"/>
    <cellStyle name="Обычный 3 7 5 2 2" xfId="862"/>
    <cellStyle name="Обычный 3 7 5 3" xfId="630"/>
    <cellStyle name="Обычный 3 7 6" xfId="192"/>
    <cellStyle name="Обычный 3 7 6 2" xfId="424"/>
    <cellStyle name="Обычный 3 7 6 2 2" xfId="888"/>
    <cellStyle name="Обычный 3 7 6 3" xfId="656"/>
    <cellStyle name="Обычный 3 7 7" xfId="218"/>
    <cellStyle name="Обычный 3 7 7 2" xfId="450"/>
    <cellStyle name="Обычный 3 7 7 2 2" xfId="914"/>
    <cellStyle name="Обычный 3 7 7 3" xfId="682"/>
    <cellStyle name="Обычный 3 7 8" xfId="244"/>
    <cellStyle name="Обычный 3 7 8 2" xfId="476"/>
    <cellStyle name="Обычный 3 7 8 2 2" xfId="940"/>
    <cellStyle name="Обычный 3 7 8 3" xfId="708"/>
    <cellStyle name="Обычный 3 7 9" xfId="270"/>
    <cellStyle name="Обычный 3 7 9 2" xfId="502"/>
    <cellStyle name="Обычный 3 7 9 2 2" xfId="966"/>
    <cellStyle name="Обычный 3 7 9 3" xfId="734"/>
    <cellStyle name="Обычный 3 8" xfId="61"/>
    <cellStyle name="Обычный 3 8 10" xfId="296"/>
    <cellStyle name="Обычный 3 8 10 2" xfId="760"/>
    <cellStyle name="Обычный 3 8 11" xfId="528"/>
    <cellStyle name="Обычный 3 8 12" xfId="994"/>
    <cellStyle name="Обычный 3 8 13" xfId="1020"/>
    <cellStyle name="Обычный 3 8 2" xfId="90"/>
    <cellStyle name="Обычный 3 8 2 2" xfId="322"/>
    <cellStyle name="Обычный 3 8 2 2 2" xfId="786"/>
    <cellStyle name="Обычный 3 8 2 3" xfId="554"/>
    <cellStyle name="Обычный 3 8 3" xfId="116"/>
    <cellStyle name="Обычный 3 8 3 2" xfId="348"/>
    <cellStyle name="Обычный 3 8 3 2 2" xfId="812"/>
    <cellStyle name="Обычный 3 8 3 3" xfId="580"/>
    <cellStyle name="Обычный 3 8 4" xfId="142"/>
    <cellStyle name="Обычный 3 8 4 2" xfId="374"/>
    <cellStyle name="Обычный 3 8 4 2 2" xfId="838"/>
    <cellStyle name="Обычный 3 8 4 3" xfId="606"/>
    <cellStyle name="Обычный 3 8 5" xfId="168"/>
    <cellStyle name="Обычный 3 8 5 2" xfId="400"/>
    <cellStyle name="Обычный 3 8 5 2 2" xfId="864"/>
    <cellStyle name="Обычный 3 8 5 3" xfId="632"/>
    <cellStyle name="Обычный 3 8 6" xfId="194"/>
    <cellStyle name="Обычный 3 8 6 2" xfId="426"/>
    <cellStyle name="Обычный 3 8 6 2 2" xfId="890"/>
    <cellStyle name="Обычный 3 8 6 3" xfId="658"/>
    <cellStyle name="Обычный 3 8 7" xfId="220"/>
    <cellStyle name="Обычный 3 8 7 2" xfId="452"/>
    <cellStyle name="Обычный 3 8 7 2 2" xfId="916"/>
    <cellStyle name="Обычный 3 8 7 3" xfId="684"/>
    <cellStyle name="Обычный 3 8 8" xfId="246"/>
    <cellStyle name="Обычный 3 8 8 2" xfId="478"/>
    <cellStyle name="Обычный 3 8 8 2 2" xfId="942"/>
    <cellStyle name="Обычный 3 8 8 3" xfId="710"/>
    <cellStyle name="Обычный 3 8 9" xfId="272"/>
    <cellStyle name="Обычный 3 8 9 2" xfId="504"/>
    <cellStyle name="Обычный 3 8 9 2 2" xfId="968"/>
    <cellStyle name="Обычный 3 8 9 3" xfId="736"/>
    <cellStyle name="Обычный 3 9" xfId="63"/>
    <cellStyle name="Обычный 3 9 10" xfId="298"/>
    <cellStyle name="Обычный 3 9 10 2" xfId="762"/>
    <cellStyle name="Обычный 3 9 11" xfId="530"/>
    <cellStyle name="Обычный 3 9 12" xfId="996"/>
    <cellStyle name="Обычный 3 9 13" xfId="1022"/>
    <cellStyle name="Обычный 3 9 2" xfId="92"/>
    <cellStyle name="Обычный 3 9 2 2" xfId="324"/>
    <cellStyle name="Обычный 3 9 2 2 2" xfId="788"/>
    <cellStyle name="Обычный 3 9 2 3" xfId="556"/>
    <cellStyle name="Обычный 3 9 3" xfId="118"/>
    <cellStyle name="Обычный 3 9 3 2" xfId="350"/>
    <cellStyle name="Обычный 3 9 3 2 2" xfId="814"/>
    <cellStyle name="Обычный 3 9 3 3" xfId="582"/>
    <cellStyle name="Обычный 3 9 4" xfId="144"/>
    <cellStyle name="Обычный 3 9 4 2" xfId="376"/>
    <cellStyle name="Обычный 3 9 4 2 2" xfId="840"/>
    <cellStyle name="Обычный 3 9 4 3" xfId="608"/>
    <cellStyle name="Обычный 3 9 5" xfId="170"/>
    <cellStyle name="Обычный 3 9 5 2" xfId="402"/>
    <cellStyle name="Обычный 3 9 5 2 2" xfId="866"/>
    <cellStyle name="Обычный 3 9 5 3" xfId="634"/>
    <cellStyle name="Обычный 3 9 6" xfId="196"/>
    <cellStyle name="Обычный 3 9 6 2" xfId="428"/>
    <cellStyle name="Обычный 3 9 6 2 2" xfId="892"/>
    <cellStyle name="Обычный 3 9 6 3" xfId="660"/>
    <cellStyle name="Обычный 3 9 7" xfId="222"/>
    <cellStyle name="Обычный 3 9 7 2" xfId="454"/>
    <cellStyle name="Обычный 3 9 7 2 2" xfId="918"/>
    <cellStyle name="Обычный 3 9 7 3" xfId="686"/>
    <cellStyle name="Обычный 3 9 8" xfId="248"/>
    <cellStyle name="Обычный 3 9 8 2" xfId="480"/>
    <cellStyle name="Обычный 3 9 8 2 2" xfId="944"/>
    <cellStyle name="Обычный 3 9 8 3" xfId="712"/>
    <cellStyle name="Обычный 3 9 9" xfId="274"/>
    <cellStyle name="Обычный 3 9 9 2" xfId="506"/>
    <cellStyle name="Обычный 3 9 9 2 2" xfId="970"/>
    <cellStyle name="Обычный 3 9 9 3" xfId="738"/>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76200</xdr:colOff>
      <xdr:row>0</xdr:row>
      <xdr:rowOff>9525</xdr:rowOff>
    </xdr:from>
    <xdr:to>
      <xdr:col>11</xdr:col>
      <xdr:colOff>200025</xdr:colOff>
      <xdr:row>10</xdr:row>
      <xdr:rowOff>114300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5753100" y="9525"/>
          <a:ext cx="3105150" cy="199072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11</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УТВЕРЖДЕНО</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№344</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76200</xdr:colOff>
      <xdr:row>0</xdr:row>
      <xdr:rowOff>9525</xdr:rowOff>
    </xdr:from>
    <xdr:to>
      <xdr:col>10</xdr:col>
      <xdr:colOff>813435</xdr:colOff>
      <xdr:row>10</xdr:row>
      <xdr:rowOff>152400</xdr:rowOff>
    </xdr:to>
    <xdr:sp macro="" textlink="">
      <xdr:nvSpPr>
        <xdr:cNvPr id="2" name="Text Box 1">
          <a:extLst>
            <a:ext uri="{FF2B5EF4-FFF2-40B4-BE49-F238E27FC236}">
              <a16:creationId xmlns="" xmlns:a16="http://schemas.microsoft.com/office/drawing/2014/main" id="{00000000-0008-0000-0000-000003000000}"/>
            </a:ext>
          </a:extLst>
        </xdr:cNvPr>
        <xdr:cNvSpPr txBox="1">
          <a:spLocks noChangeArrowheads="1"/>
        </xdr:cNvSpPr>
      </xdr:nvSpPr>
      <xdr:spPr bwMode="auto">
        <a:xfrm>
          <a:off x="6115050" y="9525"/>
          <a:ext cx="2718435" cy="202882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11</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 №______</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3" name="Text Box 2"/>
        <xdr:cNvSpPr txBox="1">
          <a:spLocks noChangeArrowheads="1"/>
        </xdr:cNvSpPr>
      </xdr:nvSpPr>
      <xdr:spPr bwMode="auto">
        <a:xfrm>
          <a:off x="6160769" y="0"/>
          <a:ext cx="2859406" cy="762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22"/>
  <sheetViews>
    <sheetView showGridLines="0" tabSelected="1" view="pageBreakPreview" topLeftCell="A541" zoomScale="90" zoomScaleNormal="90" zoomScaleSheetLayoutView="90" workbookViewId="0">
      <selection activeCell="B545" sqref="B545"/>
    </sheetView>
  </sheetViews>
  <sheetFormatPr defaultColWidth="9.140625" defaultRowHeight="18" x14ac:dyDescent="0.2"/>
  <cols>
    <col min="1" max="1" width="4.7109375" style="7" customWidth="1"/>
    <col min="2" max="2" width="71.5703125" style="4" customWidth="1"/>
    <col min="3" max="3" width="4.5703125" style="5" customWidth="1"/>
    <col min="4" max="4" width="4.28515625" style="6" customWidth="1"/>
    <col min="5" max="5" width="6" style="6" customWidth="1"/>
    <col min="6" max="6" width="3.28515625" style="6" customWidth="1"/>
    <col min="7" max="7" width="3.28515625" style="5" customWidth="1"/>
    <col min="8" max="8" width="5.28515625" style="6" customWidth="1"/>
    <col min="9" max="9" width="7.28515625" style="6" customWidth="1"/>
    <col min="10" max="10" width="4.5703125" style="6" customWidth="1"/>
    <col min="11" max="11" width="15" style="5" customWidth="1"/>
    <col min="12" max="12" width="24.28515625" style="7" customWidth="1"/>
    <col min="13" max="13" width="16.5703125" style="7" customWidth="1"/>
    <col min="14" max="14" width="6" style="7" customWidth="1"/>
    <col min="15" max="15" width="17.5703125" style="7" customWidth="1"/>
    <col min="16" max="16" width="5.7109375" style="7" customWidth="1"/>
    <col min="17" max="17" width="15.7109375" style="7" customWidth="1"/>
    <col min="18" max="18" width="0.5703125" style="7" customWidth="1"/>
    <col min="19" max="19" width="4.28515625" style="7" customWidth="1"/>
    <col min="20" max="16384" width="9.140625" style="7"/>
  </cols>
  <sheetData>
    <row r="1" spans="1:13" ht="27.6" customHeight="1" x14ac:dyDescent="0.2"/>
    <row r="6" spans="1:13" ht="31.9" customHeight="1" x14ac:dyDescent="0.2">
      <c r="M6" s="24"/>
    </row>
    <row r="7" spans="1:13" hidden="1" x14ac:dyDescent="0.2"/>
    <row r="8" spans="1:13" hidden="1" x14ac:dyDescent="0.2"/>
    <row r="9" spans="1:13" hidden="1" x14ac:dyDescent="0.2"/>
    <row r="11" spans="1:13" ht="12.75" customHeight="1" x14ac:dyDescent="0.2"/>
    <row r="12" spans="1:13" ht="18.75" x14ac:dyDescent="0.2">
      <c r="A12" s="138" t="s">
        <v>157</v>
      </c>
      <c r="B12" s="138"/>
      <c r="C12" s="138"/>
      <c r="D12" s="138"/>
      <c r="E12" s="138"/>
      <c r="F12" s="138"/>
      <c r="G12" s="138"/>
      <c r="H12" s="138"/>
      <c r="I12" s="138"/>
      <c r="J12" s="138"/>
      <c r="K12" s="138"/>
      <c r="M12" s="8"/>
    </row>
    <row r="13" spans="1:13" ht="18.75" x14ac:dyDescent="0.2">
      <c r="A13" s="138" t="s">
        <v>219</v>
      </c>
      <c r="B13" s="138"/>
      <c r="C13" s="138"/>
      <c r="D13" s="138"/>
      <c r="E13" s="138"/>
      <c r="F13" s="138"/>
      <c r="G13" s="138"/>
      <c r="H13" s="138"/>
      <c r="I13" s="138"/>
      <c r="J13" s="138"/>
      <c r="K13" s="138"/>
    </row>
    <row r="14" spans="1:13" ht="18.75" x14ac:dyDescent="0.2">
      <c r="A14" s="138" t="s">
        <v>642</v>
      </c>
      <c r="B14" s="138"/>
      <c r="C14" s="138"/>
      <c r="D14" s="138"/>
      <c r="E14" s="138"/>
      <c r="F14" s="138"/>
      <c r="G14" s="138"/>
      <c r="H14" s="138"/>
      <c r="I14" s="138"/>
      <c r="J14" s="138"/>
      <c r="K14" s="138"/>
      <c r="L14" s="8"/>
    </row>
    <row r="15" spans="1:13" ht="18.75" x14ac:dyDescent="0.2">
      <c r="A15" s="9"/>
      <c r="B15" s="10"/>
      <c r="C15" s="11"/>
      <c r="D15" s="12"/>
      <c r="E15" s="12"/>
      <c r="F15" s="13"/>
      <c r="G15" s="14"/>
      <c r="H15" s="13"/>
      <c r="I15" s="13"/>
      <c r="J15" s="13"/>
    </row>
    <row r="16" spans="1:13" ht="18.75" x14ac:dyDescent="0.2">
      <c r="A16" s="15"/>
      <c r="B16" s="16"/>
      <c r="C16" s="15"/>
      <c r="D16" s="15"/>
      <c r="E16" s="15"/>
      <c r="F16" s="17"/>
      <c r="G16" s="15"/>
      <c r="H16" s="17"/>
      <c r="I16" s="17"/>
      <c r="J16" s="139" t="s">
        <v>74</v>
      </c>
      <c r="K16" s="139"/>
    </row>
    <row r="17" spans="1:15" x14ac:dyDescent="0.2">
      <c r="A17" s="140" t="s">
        <v>0</v>
      </c>
      <c r="B17" s="141" t="s">
        <v>38</v>
      </c>
      <c r="C17" s="140" t="s">
        <v>37</v>
      </c>
      <c r="D17" s="140" t="s">
        <v>36</v>
      </c>
      <c r="E17" s="140"/>
      <c r="F17" s="140"/>
      <c r="G17" s="140"/>
      <c r="H17" s="140"/>
      <c r="I17" s="140"/>
      <c r="J17" s="140"/>
      <c r="K17" s="142" t="s">
        <v>156</v>
      </c>
      <c r="O17" s="18"/>
    </row>
    <row r="18" spans="1:15" x14ac:dyDescent="0.2">
      <c r="A18" s="140"/>
      <c r="B18" s="141"/>
      <c r="C18" s="140"/>
      <c r="D18" s="19" t="s">
        <v>32</v>
      </c>
      <c r="E18" s="19" t="s">
        <v>33</v>
      </c>
      <c r="F18" s="140" t="s">
        <v>34</v>
      </c>
      <c r="G18" s="140"/>
      <c r="H18" s="140"/>
      <c r="I18" s="140"/>
      <c r="J18" s="19" t="s">
        <v>35</v>
      </c>
      <c r="K18" s="142"/>
      <c r="L18" s="105">
        <v>8840970.6999999993</v>
      </c>
      <c r="M18" s="18">
        <f>K20-L18</f>
        <v>0</v>
      </c>
    </row>
    <row r="19" spans="1:15" ht="17.25" customHeight="1" x14ac:dyDescent="0.2">
      <c r="A19" s="20">
        <v>1</v>
      </c>
      <c r="B19" s="21">
        <v>2</v>
      </c>
      <c r="C19" s="20">
        <v>3</v>
      </c>
      <c r="D19" s="20">
        <v>4</v>
      </c>
      <c r="E19" s="20">
        <v>5</v>
      </c>
      <c r="F19" s="20">
        <v>6</v>
      </c>
      <c r="G19" s="20">
        <v>7</v>
      </c>
      <c r="H19" s="20">
        <v>8</v>
      </c>
      <c r="I19" s="20">
        <v>9</v>
      </c>
      <c r="J19" s="20">
        <v>10</v>
      </c>
      <c r="K19" s="79">
        <v>11</v>
      </c>
    </row>
    <row r="20" spans="1:15" ht="18" customHeight="1" x14ac:dyDescent="0.2">
      <c r="A20" s="20"/>
      <c r="B20" s="22" t="s">
        <v>39</v>
      </c>
      <c r="C20" s="20"/>
      <c r="D20" s="20"/>
      <c r="E20" s="20"/>
      <c r="F20" s="19"/>
      <c r="G20" s="20"/>
      <c r="H20" s="19"/>
      <c r="I20" s="19"/>
      <c r="J20" s="20"/>
      <c r="K20" s="80">
        <f>SUM(K21+K29+K258+K299+K337+K392+K436+K473+K541+K729+K863+K929+K1025+K1055+K975)</f>
        <v>8840970.6999999993</v>
      </c>
      <c r="L20" s="8">
        <v>8489634.4000000004</v>
      </c>
      <c r="M20" s="24">
        <f>L18-L20</f>
        <v>351336.29999999888</v>
      </c>
      <c r="N20" s="25"/>
      <c r="O20" s="23"/>
    </row>
    <row r="21" spans="1:15" ht="31.5" customHeight="1" x14ac:dyDescent="0.2">
      <c r="A21" s="111">
        <v>1</v>
      </c>
      <c r="B21" s="112" t="s">
        <v>309</v>
      </c>
      <c r="C21" s="113">
        <v>901</v>
      </c>
      <c r="D21" s="114"/>
      <c r="E21" s="114"/>
      <c r="F21" s="113"/>
      <c r="G21" s="114"/>
      <c r="H21" s="113"/>
      <c r="I21" s="113"/>
      <c r="J21" s="114"/>
      <c r="K21" s="73">
        <f t="shared" ref="K21:K24" si="0">SUM(K22)</f>
        <v>1872</v>
      </c>
      <c r="L21" s="8">
        <f>K20-L18</f>
        <v>0</v>
      </c>
      <c r="M21" s="8"/>
    </row>
    <row r="22" spans="1:15" ht="18" customHeight="1" x14ac:dyDescent="0.2">
      <c r="A22" s="145"/>
      <c r="B22" s="75" t="s">
        <v>1</v>
      </c>
      <c r="C22" s="113">
        <v>901</v>
      </c>
      <c r="D22" s="113" t="s">
        <v>2</v>
      </c>
      <c r="E22" s="113"/>
      <c r="F22" s="113"/>
      <c r="G22" s="113"/>
      <c r="H22" s="113"/>
      <c r="I22" s="113"/>
      <c r="J22" s="113"/>
      <c r="K22" s="73">
        <f t="shared" si="0"/>
        <v>1872</v>
      </c>
      <c r="M22" s="8"/>
    </row>
    <row r="23" spans="1:15" ht="47.25" customHeight="1" x14ac:dyDescent="0.2">
      <c r="A23" s="145"/>
      <c r="B23" s="75" t="s">
        <v>126</v>
      </c>
      <c r="C23" s="76">
        <v>901</v>
      </c>
      <c r="D23" s="71" t="s">
        <v>2</v>
      </c>
      <c r="E23" s="71" t="s">
        <v>5</v>
      </c>
      <c r="F23" s="71"/>
      <c r="G23" s="90"/>
      <c r="H23" s="71"/>
      <c r="I23" s="71"/>
      <c r="J23" s="71"/>
      <c r="K23" s="73">
        <f t="shared" si="0"/>
        <v>1872</v>
      </c>
      <c r="L23" s="8"/>
      <c r="M23" s="8"/>
    </row>
    <row r="24" spans="1:15" ht="18.75" customHeight="1" x14ac:dyDescent="0.2">
      <c r="A24" s="145"/>
      <c r="B24" s="75" t="s">
        <v>63</v>
      </c>
      <c r="C24" s="76">
        <v>901</v>
      </c>
      <c r="D24" s="71" t="s">
        <v>2</v>
      </c>
      <c r="E24" s="71" t="s">
        <v>5</v>
      </c>
      <c r="F24" s="71">
        <v>51</v>
      </c>
      <c r="G24" s="90"/>
      <c r="H24" s="71"/>
      <c r="I24" s="71"/>
      <c r="J24" s="71"/>
      <c r="K24" s="73">
        <f t="shared" si="0"/>
        <v>1872</v>
      </c>
      <c r="M24" s="8"/>
    </row>
    <row r="25" spans="1:15" ht="18" customHeight="1" x14ac:dyDescent="0.2">
      <c r="A25" s="145"/>
      <c r="B25" s="75" t="s">
        <v>79</v>
      </c>
      <c r="C25" s="76">
        <v>901</v>
      </c>
      <c r="D25" s="71" t="s">
        <v>2</v>
      </c>
      <c r="E25" s="71" t="s">
        <v>5</v>
      </c>
      <c r="F25" s="71">
        <v>51</v>
      </c>
      <c r="G25" s="90">
        <v>1</v>
      </c>
      <c r="H25" s="71"/>
      <c r="I25" s="71"/>
      <c r="J25" s="71"/>
      <c r="K25" s="73">
        <f>SUM(K26)</f>
        <v>1872</v>
      </c>
    </row>
    <row r="26" spans="1:15" ht="18" customHeight="1" x14ac:dyDescent="0.2">
      <c r="A26" s="145"/>
      <c r="B26" s="75" t="s">
        <v>47</v>
      </c>
      <c r="C26" s="76">
        <v>901</v>
      </c>
      <c r="D26" s="71" t="s">
        <v>2</v>
      </c>
      <c r="E26" s="71" t="s">
        <v>5</v>
      </c>
      <c r="F26" s="71">
        <v>51</v>
      </c>
      <c r="G26" s="90">
        <v>1</v>
      </c>
      <c r="H26" s="71" t="s">
        <v>77</v>
      </c>
      <c r="I26" s="71" t="s">
        <v>78</v>
      </c>
      <c r="J26" s="71"/>
      <c r="K26" s="73">
        <f>SUM(K27+K28)</f>
        <v>1872</v>
      </c>
      <c r="L26" s="8"/>
    </row>
    <row r="27" spans="1:15" s="18" customFormat="1" ht="50.25" customHeight="1" x14ac:dyDescent="0.2">
      <c r="A27" s="145"/>
      <c r="B27" s="75" t="s">
        <v>121</v>
      </c>
      <c r="C27" s="76">
        <v>901</v>
      </c>
      <c r="D27" s="71" t="s">
        <v>2</v>
      </c>
      <c r="E27" s="71" t="s">
        <v>5</v>
      </c>
      <c r="F27" s="71">
        <v>51</v>
      </c>
      <c r="G27" s="90">
        <v>1</v>
      </c>
      <c r="H27" s="71" t="s">
        <v>77</v>
      </c>
      <c r="I27" s="71" t="s">
        <v>78</v>
      </c>
      <c r="J27" s="71" t="s">
        <v>48</v>
      </c>
      <c r="K27" s="73">
        <v>1800</v>
      </c>
    </row>
    <row r="28" spans="1:15" s="18" customFormat="1" ht="31.5" customHeight="1" x14ac:dyDescent="0.2">
      <c r="A28" s="145"/>
      <c r="B28" s="75" t="s">
        <v>122</v>
      </c>
      <c r="C28" s="76">
        <v>901</v>
      </c>
      <c r="D28" s="71" t="s">
        <v>2</v>
      </c>
      <c r="E28" s="71" t="s">
        <v>5</v>
      </c>
      <c r="F28" s="71">
        <v>51</v>
      </c>
      <c r="G28" s="90">
        <v>1</v>
      </c>
      <c r="H28" s="71" t="s">
        <v>77</v>
      </c>
      <c r="I28" s="71" t="s">
        <v>78</v>
      </c>
      <c r="J28" s="71" t="s">
        <v>49</v>
      </c>
      <c r="K28" s="73">
        <v>72</v>
      </c>
    </row>
    <row r="29" spans="1:15" s="18" customFormat="1" ht="47.25" customHeight="1" x14ac:dyDescent="0.2">
      <c r="A29" s="146">
        <v>2</v>
      </c>
      <c r="B29" s="75" t="s">
        <v>310</v>
      </c>
      <c r="C29" s="76">
        <v>902</v>
      </c>
      <c r="D29" s="72"/>
      <c r="E29" s="72"/>
      <c r="F29" s="72"/>
      <c r="G29" s="76"/>
      <c r="H29" s="72"/>
      <c r="I29" s="72"/>
      <c r="J29" s="72"/>
      <c r="K29" s="73">
        <f>SUM(K30+K129+K150+K210+K193+K217+K142+K203+K251)</f>
        <v>2493324.4</v>
      </c>
      <c r="L29" s="18">
        <v>2493324.4</v>
      </c>
    </row>
    <row r="30" spans="1:15" s="18" customFormat="1" ht="18" customHeight="1" x14ac:dyDescent="0.2">
      <c r="A30" s="147"/>
      <c r="B30" s="75" t="s">
        <v>1</v>
      </c>
      <c r="C30" s="76">
        <v>902</v>
      </c>
      <c r="D30" s="72" t="s">
        <v>2</v>
      </c>
      <c r="E30" s="71"/>
      <c r="F30" s="71"/>
      <c r="G30" s="90"/>
      <c r="H30" s="71"/>
      <c r="I30" s="71"/>
      <c r="J30" s="71"/>
      <c r="K30" s="73">
        <f>SUM(K31+K36+K65+K60)</f>
        <v>582649.50000000012</v>
      </c>
    </row>
    <row r="31" spans="1:15" s="18" customFormat="1" ht="31.5" customHeight="1" x14ac:dyDescent="0.2">
      <c r="A31" s="147"/>
      <c r="B31" s="75" t="s">
        <v>3</v>
      </c>
      <c r="C31" s="76">
        <v>902</v>
      </c>
      <c r="D31" s="71" t="s">
        <v>2</v>
      </c>
      <c r="E31" s="71" t="s">
        <v>4</v>
      </c>
      <c r="F31" s="71"/>
      <c r="G31" s="90"/>
      <c r="H31" s="71"/>
      <c r="I31" s="71"/>
      <c r="J31" s="71"/>
      <c r="K31" s="73">
        <f t="shared" ref="K31:K33" si="1">SUM(K32)</f>
        <v>4302.5</v>
      </c>
    </row>
    <row r="32" spans="1:15" s="18" customFormat="1" ht="47.25" customHeight="1" x14ac:dyDescent="0.2">
      <c r="A32" s="147"/>
      <c r="B32" s="75" t="s">
        <v>311</v>
      </c>
      <c r="C32" s="76">
        <v>902</v>
      </c>
      <c r="D32" s="71" t="s">
        <v>2</v>
      </c>
      <c r="E32" s="71" t="s">
        <v>4</v>
      </c>
      <c r="F32" s="71">
        <v>50</v>
      </c>
      <c r="G32" s="90"/>
      <c r="H32" s="71"/>
      <c r="I32" s="71"/>
      <c r="J32" s="71"/>
      <c r="K32" s="73">
        <f t="shared" si="1"/>
        <v>4302.5</v>
      </c>
    </row>
    <row r="33" spans="1:11" s="18" customFormat="1" ht="31.5" customHeight="1" x14ac:dyDescent="0.2">
      <c r="A33" s="147"/>
      <c r="B33" s="75" t="s">
        <v>312</v>
      </c>
      <c r="C33" s="76">
        <v>902</v>
      </c>
      <c r="D33" s="71" t="s">
        <v>2</v>
      </c>
      <c r="E33" s="71" t="s">
        <v>4</v>
      </c>
      <c r="F33" s="71">
        <v>50</v>
      </c>
      <c r="G33" s="90">
        <v>1</v>
      </c>
      <c r="H33" s="71"/>
      <c r="I33" s="71"/>
      <c r="J33" s="71"/>
      <c r="K33" s="73">
        <f t="shared" si="1"/>
        <v>4302.5</v>
      </c>
    </row>
    <row r="34" spans="1:11" s="18" customFormat="1" ht="18" customHeight="1" x14ac:dyDescent="0.2">
      <c r="A34" s="147"/>
      <c r="B34" s="75" t="s">
        <v>47</v>
      </c>
      <c r="C34" s="76">
        <v>902</v>
      </c>
      <c r="D34" s="71" t="s">
        <v>2</v>
      </c>
      <c r="E34" s="71" t="s">
        <v>4</v>
      </c>
      <c r="F34" s="71">
        <v>50</v>
      </c>
      <c r="G34" s="90">
        <v>1</v>
      </c>
      <c r="H34" s="71" t="s">
        <v>77</v>
      </c>
      <c r="I34" s="71" t="s">
        <v>78</v>
      </c>
      <c r="J34" s="71"/>
      <c r="K34" s="73">
        <f>SUM(K35:K35)</f>
        <v>4302.5</v>
      </c>
    </row>
    <row r="35" spans="1:11" s="18" customFormat="1" ht="51" customHeight="1" x14ac:dyDescent="0.2">
      <c r="A35" s="147"/>
      <c r="B35" s="75" t="s">
        <v>121</v>
      </c>
      <c r="C35" s="76">
        <v>902</v>
      </c>
      <c r="D35" s="71" t="s">
        <v>2</v>
      </c>
      <c r="E35" s="71" t="s">
        <v>4</v>
      </c>
      <c r="F35" s="71">
        <v>50</v>
      </c>
      <c r="G35" s="90">
        <v>1</v>
      </c>
      <c r="H35" s="71" t="s">
        <v>77</v>
      </c>
      <c r="I35" s="71" t="s">
        <v>78</v>
      </c>
      <c r="J35" s="71" t="s">
        <v>48</v>
      </c>
      <c r="K35" s="73">
        <v>4302.5</v>
      </c>
    </row>
    <row r="36" spans="1:11" s="18" customFormat="1" ht="47.25" customHeight="1" x14ac:dyDescent="0.2">
      <c r="A36" s="147"/>
      <c r="B36" s="75" t="s">
        <v>46</v>
      </c>
      <c r="C36" s="76">
        <v>902</v>
      </c>
      <c r="D36" s="71" t="s">
        <v>2</v>
      </c>
      <c r="E36" s="71" t="s">
        <v>6</v>
      </c>
      <c r="F36" s="71"/>
      <c r="G36" s="90"/>
      <c r="H36" s="71"/>
      <c r="I36" s="71"/>
      <c r="J36" s="71"/>
      <c r="K36" s="73">
        <f>K42+K37</f>
        <v>222049.09999999998</v>
      </c>
    </row>
    <row r="37" spans="1:11" s="18" customFormat="1" ht="21.6" customHeight="1" x14ac:dyDescent="0.2">
      <c r="A37" s="147"/>
      <c r="B37" s="92" t="s">
        <v>653</v>
      </c>
      <c r="C37" s="76">
        <v>902</v>
      </c>
      <c r="D37" s="71" t="s">
        <v>2</v>
      </c>
      <c r="E37" s="71" t="s">
        <v>6</v>
      </c>
      <c r="F37" s="71" t="s">
        <v>649</v>
      </c>
      <c r="G37" s="90"/>
      <c r="H37" s="71"/>
      <c r="I37" s="71"/>
      <c r="J37" s="71"/>
      <c r="K37" s="73">
        <f>K38</f>
        <v>101.4</v>
      </c>
    </row>
    <row r="38" spans="1:11" s="18" customFormat="1" ht="31.5" customHeight="1" x14ac:dyDescent="0.2">
      <c r="A38" s="147"/>
      <c r="B38" s="92" t="s">
        <v>656</v>
      </c>
      <c r="C38" s="76">
        <v>902</v>
      </c>
      <c r="D38" s="71" t="s">
        <v>2</v>
      </c>
      <c r="E38" s="71" t="s">
        <v>6</v>
      </c>
      <c r="F38" s="71" t="s">
        <v>649</v>
      </c>
      <c r="G38" s="90">
        <v>1</v>
      </c>
      <c r="H38" s="71"/>
      <c r="I38" s="71"/>
      <c r="J38" s="71"/>
      <c r="K38" s="73">
        <f>K39</f>
        <v>101.4</v>
      </c>
    </row>
    <row r="39" spans="1:11" s="18" customFormat="1" ht="31.5" customHeight="1" x14ac:dyDescent="0.2">
      <c r="A39" s="147"/>
      <c r="B39" s="92" t="s">
        <v>655</v>
      </c>
      <c r="C39" s="76">
        <v>902</v>
      </c>
      <c r="D39" s="71" t="s">
        <v>2</v>
      </c>
      <c r="E39" s="71" t="s">
        <v>6</v>
      </c>
      <c r="F39" s="71" t="s">
        <v>649</v>
      </c>
      <c r="G39" s="90">
        <v>1</v>
      </c>
      <c r="H39" s="71" t="s">
        <v>2</v>
      </c>
      <c r="I39" s="71"/>
      <c r="J39" s="71"/>
      <c r="K39" s="73">
        <f>K40</f>
        <v>101.4</v>
      </c>
    </row>
    <row r="40" spans="1:11" s="18" customFormat="1" ht="31.5" customHeight="1" x14ac:dyDescent="0.2">
      <c r="A40" s="147"/>
      <c r="B40" s="107" t="s">
        <v>263</v>
      </c>
      <c r="C40" s="76">
        <v>902</v>
      </c>
      <c r="D40" s="71" t="s">
        <v>2</v>
      </c>
      <c r="E40" s="71" t="s">
        <v>6</v>
      </c>
      <c r="F40" s="71" t="s">
        <v>649</v>
      </c>
      <c r="G40" s="90">
        <v>1</v>
      </c>
      <c r="H40" s="71" t="s">
        <v>2</v>
      </c>
      <c r="I40" s="71" t="s">
        <v>88</v>
      </c>
      <c r="J40" s="71"/>
      <c r="K40" s="73">
        <f>K41</f>
        <v>101.4</v>
      </c>
    </row>
    <row r="41" spans="1:11" s="18" customFormat="1" ht="31.5" customHeight="1" x14ac:dyDescent="0.2">
      <c r="A41" s="147"/>
      <c r="B41" s="75" t="s">
        <v>122</v>
      </c>
      <c r="C41" s="76">
        <v>902</v>
      </c>
      <c r="D41" s="71" t="s">
        <v>2</v>
      </c>
      <c r="E41" s="71" t="s">
        <v>6</v>
      </c>
      <c r="F41" s="71" t="s">
        <v>649</v>
      </c>
      <c r="G41" s="90">
        <v>6</v>
      </c>
      <c r="H41" s="71" t="s">
        <v>2</v>
      </c>
      <c r="I41" s="71" t="s">
        <v>88</v>
      </c>
      <c r="J41" s="71" t="s">
        <v>49</v>
      </c>
      <c r="K41" s="73">
        <v>101.4</v>
      </c>
    </row>
    <row r="42" spans="1:11" ht="18" customHeight="1" x14ac:dyDescent="0.2">
      <c r="A42" s="147"/>
      <c r="B42" s="75" t="s">
        <v>67</v>
      </c>
      <c r="C42" s="76">
        <v>902</v>
      </c>
      <c r="D42" s="71" t="s">
        <v>2</v>
      </c>
      <c r="E42" s="71" t="s">
        <v>6</v>
      </c>
      <c r="F42" s="71">
        <v>52</v>
      </c>
      <c r="G42" s="90"/>
      <c r="H42" s="71"/>
      <c r="I42" s="71"/>
      <c r="J42" s="71"/>
      <c r="K42" s="73">
        <f>SUM(K43+K48+K57)</f>
        <v>221947.69999999998</v>
      </c>
    </row>
    <row r="43" spans="1:11" ht="31.5" customHeight="1" x14ac:dyDescent="0.2">
      <c r="A43" s="147"/>
      <c r="B43" s="75" t="s">
        <v>316</v>
      </c>
      <c r="C43" s="76">
        <v>902</v>
      </c>
      <c r="D43" s="71" t="s">
        <v>2</v>
      </c>
      <c r="E43" s="71" t="s">
        <v>6</v>
      </c>
      <c r="F43" s="71">
        <v>52</v>
      </c>
      <c r="G43" s="90">
        <v>1</v>
      </c>
      <c r="H43" s="71"/>
      <c r="I43" s="71"/>
      <c r="J43" s="71"/>
      <c r="K43" s="73">
        <f>K44</f>
        <v>190715.4</v>
      </c>
    </row>
    <row r="44" spans="1:11" ht="18" customHeight="1" x14ac:dyDescent="0.2">
      <c r="A44" s="147"/>
      <c r="B44" s="75" t="s">
        <v>47</v>
      </c>
      <c r="C44" s="76">
        <v>902</v>
      </c>
      <c r="D44" s="71" t="s">
        <v>2</v>
      </c>
      <c r="E44" s="71" t="s">
        <v>6</v>
      </c>
      <c r="F44" s="71">
        <v>52</v>
      </c>
      <c r="G44" s="90">
        <v>1</v>
      </c>
      <c r="H44" s="71" t="s">
        <v>77</v>
      </c>
      <c r="I44" s="71" t="s">
        <v>78</v>
      </c>
      <c r="J44" s="71"/>
      <c r="K44" s="73">
        <f>K45+K46+K47</f>
        <v>190715.4</v>
      </c>
    </row>
    <row r="45" spans="1:11" ht="65.25" customHeight="1" x14ac:dyDescent="0.2">
      <c r="A45" s="147"/>
      <c r="B45" s="75" t="s">
        <v>121</v>
      </c>
      <c r="C45" s="76">
        <v>902</v>
      </c>
      <c r="D45" s="71" t="s">
        <v>2</v>
      </c>
      <c r="E45" s="71" t="s">
        <v>6</v>
      </c>
      <c r="F45" s="71">
        <v>52</v>
      </c>
      <c r="G45" s="90">
        <v>1</v>
      </c>
      <c r="H45" s="71" t="s">
        <v>77</v>
      </c>
      <c r="I45" s="71" t="s">
        <v>78</v>
      </c>
      <c r="J45" s="71" t="s">
        <v>48</v>
      </c>
      <c r="K45" s="73">
        <v>189290.1</v>
      </c>
    </row>
    <row r="46" spans="1:11" ht="31.5" customHeight="1" x14ac:dyDescent="0.2">
      <c r="A46" s="147"/>
      <c r="B46" s="75" t="s">
        <v>122</v>
      </c>
      <c r="C46" s="76">
        <v>902</v>
      </c>
      <c r="D46" s="71" t="s">
        <v>2</v>
      </c>
      <c r="E46" s="71" t="s">
        <v>6</v>
      </c>
      <c r="F46" s="71">
        <v>52</v>
      </c>
      <c r="G46" s="90">
        <v>1</v>
      </c>
      <c r="H46" s="71" t="s">
        <v>77</v>
      </c>
      <c r="I46" s="71" t="s">
        <v>78</v>
      </c>
      <c r="J46" s="71" t="s">
        <v>49</v>
      </c>
      <c r="K46" s="73">
        <v>1143.5</v>
      </c>
    </row>
    <row r="47" spans="1:11" ht="18" customHeight="1" x14ac:dyDescent="0.2">
      <c r="A47" s="147"/>
      <c r="B47" s="75" t="s">
        <v>50</v>
      </c>
      <c r="C47" s="76">
        <v>902</v>
      </c>
      <c r="D47" s="71" t="s">
        <v>2</v>
      </c>
      <c r="E47" s="71" t="s">
        <v>6</v>
      </c>
      <c r="F47" s="71">
        <v>52</v>
      </c>
      <c r="G47" s="90">
        <v>1</v>
      </c>
      <c r="H47" s="71" t="s">
        <v>77</v>
      </c>
      <c r="I47" s="71" t="s">
        <v>78</v>
      </c>
      <c r="J47" s="71" t="s">
        <v>51</v>
      </c>
      <c r="K47" s="73">
        <v>281.8</v>
      </c>
    </row>
    <row r="48" spans="1:11" ht="18" customHeight="1" x14ac:dyDescent="0.2">
      <c r="A48" s="147"/>
      <c r="B48" s="75" t="s">
        <v>52</v>
      </c>
      <c r="C48" s="76">
        <v>902</v>
      </c>
      <c r="D48" s="71" t="s">
        <v>2</v>
      </c>
      <c r="E48" s="71" t="s">
        <v>6</v>
      </c>
      <c r="F48" s="71" t="s">
        <v>81</v>
      </c>
      <c r="G48" s="90">
        <v>2</v>
      </c>
      <c r="H48" s="71"/>
      <c r="I48" s="71"/>
      <c r="J48" s="71"/>
      <c r="K48" s="73">
        <f>SUM(K49+K51+K54)</f>
        <v>2462.5</v>
      </c>
    </row>
    <row r="49" spans="1:11" ht="31.5" customHeight="1" x14ac:dyDescent="0.2">
      <c r="A49" s="147"/>
      <c r="B49" s="74" t="s">
        <v>397</v>
      </c>
      <c r="C49" s="76">
        <v>902</v>
      </c>
      <c r="D49" s="71" t="s">
        <v>2</v>
      </c>
      <c r="E49" s="71" t="s">
        <v>6</v>
      </c>
      <c r="F49" s="71" t="s">
        <v>81</v>
      </c>
      <c r="G49" s="71" t="s">
        <v>116</v>
      </c>
      <c r="H49" s="71" t="s">
        <v>77</v>
      </c>
      <c r="I49" s="71" t="s">
        <v>396</v>
      </c>
      <c r="J49" s="71"/>
      <c r="K49" s="73">
        <f>SUM(K50)</f>
        <v>500</v>
      </c>
    </row>
    <row r="50" spans="1:11" ht="31.5" customHeight="1" x14ac:dyDescent="0.2">
      <c r="A50" s="147"/>
      <c r="B50" s="75" t="s">
        <v>122</v>
      </c>
      <c r="C50" s="76">
        <v>902</v>
      </c>
      <c r="D50" s="71" t="s">
        <v>2</v>
      </c>
      <c r="E50" s="71" t="s">
        <v>6</v>
      </c>
      <c r="F50" s="71" t="s">
        <v>81</v>
      </c>
      <c r="G50" s="71" t="s">
        <v>116</v>
      </c>
      <c r="H50" s="71" t="s">
        <v>77</v>
      </c>
      <c r="I50" s="71" t="s">
        <v>396</v>
      </c>
      <c r="J50" s="71" t="s">
        <v>49</v>
      </c>
      <c r="K50" s="73">
        <v>500</v>
      </c>
    </row>
    <row r="51" spans="1:11" s="18" customFormat="1" ht="31.5" customHeight="1" x14ac:dyDescent="0.2">
      <c r="A51" s="147"/>
      <c r="B51" s="115" t="s">
        <v>211</v>
      </c>
      <c r="C51" s="76">
        <v>902</v>
      </c>
      <c r="D51" s="71" t="s">
        <v>2</v>
      </c>
      <c r="E51" s="71" t="s">
        <v>6</v>
      </c>
      <c r="F51" s="71" t="s">
        <v>81</v>
      </c>
      <c r="G51" s="90">
        <v>2</v>
      </c>
      <c r="H51" s="71" t="s">
        <v>77</v>
      </c>
      <c r="I51" s="71" t="s">
        <v>82</v>
      </c>
      <c r="J51" s="71"/>
      <c r="K51" s="73">
        <f>SUM(K52:K53)</f>
        <v>979.7</v>
      </c>
    </row>
    <row r="52" spans="1:11" s="18" customFormat="1" ht="46.5" customHeight="1" x14ac:dyDescent="0.2">
      <c r="A52" s="147"/>
      <c r="B52" s="75" t="s">
        <v>121</v>
      </c>
      <c r="C52" s="76">
        <v>902</v>
      </c>
      <c r="D52" s="71" t="s">
        <v>2</v>
      </c>
      <c r="E52" s="71" t="s">
        <v>6</v>
      </c>
      <c r="F52" s="71" t="s">
        <v>81</v>
      </c>
      <c r="G52" s="90">
        <v>2</v>
      </c>
      <c r="H52" s="71" t="s">
        <v>77</v>
      </c>
      <c r="I52" s="71" t="s">
        <v>82</v>
      </c>
      <c r="J52" s="71" t="s">
        <v>48</v>
      </c>
      <c r="K52" s="73">
        <v>898.7</v>
      </c>
    </row>
    <row r="53" spans="1:11" s="18" customFormat="1" ht="31.5" customHeight="1" x14ac:dyDescent="0.2">
      <c r="A53" s="147"/>
      <c r="B53" s="75" t="s">
        <v>122</v>
      </c>
      <c r="C53" s="76">
        <v>902</v>
      </c>
      <c r="D53" s="71" t="s">
        <v>2</v>
      </c>
      <c r="E53" s="71" t="s">
        <v>6</v>
      </c>
      <c r="F53" s="71" t="s">
        <v>81</v>
      </c>
      <c r="G53" s="90">
        <v>2</v>
      </c>
      <c r="H53" s="71" t="s">
        <v>77</v>
      </c>
      <c r="I53" s="71" t="s">
        <v>82</v>
      </c>
      <c r="J53" s="71" t="s">
        <v>49</v>
      </c>
      <c r="K53" s="73">
        <v>81</v>
      </c>
    </row>
    <row r="54" spans="1:11" s="18" customFormat="1" ht="71.25" customHeight="1" x14ac:dyDescent="0.2">
      <c r="A54" s="147"/>
      <c r="B54" s="74" t="s">
        <v>399</v>
      </c>
      <c r="C54" s="76">
        <v>902</v>
      </c>
      <c r="D54" s="71" t="s">
        <v>2</v>
      </c>
      <c r="E54" s="71" t="s">
        <v>6</v>
      </c>
      <c r="F54" s="71" t="s">
        <v>81</v>
      </c>
      <c r="G54" s="90">
        <v>2</v>
      </c>
      <c r="H54" s="71" t="s">
        <v>77</v>
      </c>
      <c r="I54" s="71" t="s">
        <v>248</v>
      </c>
      <c r="J54" s="71"/>
      <c r="K54" s="73">
        <f>SUM(K55:K56)</f>
        <v>982.80000000000007</v>
      </c>
    </row>
    <row r="55" spans="1:11" s="18" customFormat="1" ht="50.25" customHeight="1" x14ac:dyDescent="0.2">
      <c r="A55" s="147"/>
      <c r="B55" s="75" t="s">
        <v>121</v>
      </c>
      <c r="C55" s="76">
        <v>902</v>
      </c>
      <c r="D55" s="71" t="s">
        <v>2</v>
      </c>
      <c r="E55" s="71" t="s">
        <v>6</v>
      </c>
      <c r="F55" s="71" t="s">
        <v>81</v>
      </c>
      <c r="G55" s="90">
        <v>2</v>
      </c>
      <c r="H55" s="71" t="s">
        <v>77</v>
      </c>
      <c r="I55" s="71" t="s">
        <v>248</v>
      </c>
      <c r="J55" s="71" t="s">
        <v>48</v>
      </c>
      <c r="K55" s="73">
        <v>898.6</v>
      </c>
    </row>
    <row r="56" spans="1:11" s="18" customFormat="1" ht="31.5" customHeight="1" x14ac:dyDescent="0.2">
      <c r="A56" s="147"/>
      <c r="B56" s="75" t="s">
        <v>122</v>
      </c>
      <c r="C56" s="76">
        <v>902</v>
      </c>
      <c r="D56" s="71" t="s">
        <v>2</v>
      </c>
      <c r="E56" s="71" t="s">
        <v>6</v>
      </c>
      <c r="F56" s="71" t="s">
        <v>81</v>
      </c>
      <c r="G56" s="90">
        <v>2</v>
      </c>
      <c r="H56" s="71" t="s">
        <v>77</v>
      </c>
      <c r="I56" s="71" t="s">
        <v>248</v>
      </c>
      <c r="J56" s="71" t="s">
        <v>49</v>
      </c>
      <c r="K56" s="73">
        <v>84.2</v>
      </c>
    </row>
    <row r="57" spans="1:11" s="18" customFormat="1" ht="31.5" customHeight="1" x14ac:dyDescent="0.2">
      <c r="A57" s="147"/>
      <c r="B57" s="75" t="s">
        <v>657</v>
      </c>
      <c r="C57" s="76">
        <v>902</v>
      </c>
      <c r="D57" s="71" t="s">
        <v>2</v>
      </c>
      <c r="E57" s="71" t="s">
        <v>6</v>
      </c>
      <c r="F57" s="71" t="s">
        <v>81</v>
      </c>
      <c r="G57" s="90">
        <v>3</v>
      </c>
      <c r="H57" s="71"/>
      <c r="I57" s="71"/>
      <c r="J57" s="71"/>
      <c r="K57" s="73">
        <f>K58</f>
        <v>28769.8</v>
      </c>
    </row>
    <row r="58" spans="1:11" s="18" customFormat="1" ht="21.6" customHeight="1" x14ac:dyDescent="0.2">
      <c r="A58" s="147"/>
      <c r="B58" s="75" t="s">
        <v>47</v>
      </c>
      <c r="C58" s="76">
        <v>902</v>
      </c>
      <c r="D58" s="71" t="s">
        <v>2</v>
      </c>
      <c r="E58" s="71" t="s">
        <v>6</v>
      </c>
      <c r="F58" s="71" t="s">
        <v>81</v>
      </c>
      <c r="G58" s="90">
        <v>3</v>
      </c>
      <c r="H58" s="71" t="s">
        <v>77</v>
      </c>
      <c r="I58" s="71" t="s">
        <v>78</v>
      </c>
      <c r="J58" s="71"/>
      <c r="K58" s="73">
        <f>K59</f>
        <v>28769.8</v>
      </c>
    </row>
    <row r="59" spans="1:11" s="18" customFormat="1" ht="54" customHeight="1" x14ac:dyDescent="0.2">
      <c r="A59" s="147"/>
      <c r="B59" s="75" t="s">
        <v>121</v>
      </c>
      <c r="C59" s="76">
        <v>902</v>
      </c>
      <c r="D59" s="71" t="s">
        <v>2</v>
      </c>
      <c r="E59" s="71" t="s">
        <v>6</v>
      </c>
      <c r="F59" s="71" t="s">
        <v>81</v>
      </c>
      <c r="G59" s="90">
        <v>3</v>
      </c>
      <c r="H59" s="71" t="s">
        <v>77</v>
      </c>
      <c r="I59" s="71" t="s">
        <v>78</v>
      </c>
      <c r="J59" s="71" t="s">
        <v>48</v>
      </c>
      <c r="K59" s="73">
        <v>28769.8</v>
      </c>
    </row>
    <row r="60" spans="1:11" s="18" customFormat="1" ht="18" customHeight="1" x14ac:dyDescent="0.2">
      <c r="A60" s="147"/>
      <c r="B60" s="75" t="s">
        <v>175</v>
      </c>
      <c r="C60" s="76">
        <v>902</v>
      </c>
      <c r="D60" s="71" t="s">
        <v>2</v>
      </c>
      <c r="E60" s="71" t="s">
        <v>7</v>
      </c>
      <c r="F60" s="71"/>
      <c r="G60" s="90"/>
      <c r="H60" s="71"/>
      <c r="I60" s="71"/>
      <c r="J60" s="71"/>
      <c r="K60" s="73">
        <f>SUM(K61)</f>
        <v>195.4</v>
      </c>
    </row>
    <row r="61" spans="1:11" s="18" customFormat="1" ht="18" customHeight="1" x14ac:dyDescent="0.2">
      <c r="A61" s="147"/>
      <c r="B61" s="75" t="s">
        <v>67</v>
      </c>
      <c r="C61" s="76">
        <v>902</v>
      </c>
      <c r="D61" s="71" t="s">
        <v>2</v>
      </c>
      <c r="E61" s="71" t="s">
        <v>7</v>
      </c>
      <c r="F61" s="71">
        <v>52</v>
      </c>
      <c r="G61" s="90"/>
      <c r="H61" s="71"/>
      <c r="I61" s="71"/>
      <c r="J61" s="71"/>
      <c r="K61" s="73">
        <f>SUM(K62)</f>
        <v>195.4</v>
      </c>
    </row>
    <row r="62" spans="1:11" s="18" customFormat="1" ht="18" customHeight="1" x14ac:dyDescent="0.2">
      <c r="A62" s="147"/>
      <c r="B62" s="92" t="s">
        <v>52</v>
      </c>
      <c r="C62" s="76">
        <v>902</v>
      </c>
      <c r="D62" s="71" t="s">
        <v>2</v>
      </c>
      <c r="E62" s="71" t="s">
        <v>7</v>
      </c>
      <c r="F62" s="71" t="s">
        <v>81</v>
      </c>
      <c r="G62" s="71" t="s">
        <v>116</v>
      </c>
      <c r="H62" s="71"/>
      <c r="I62" s="71"/>
      <c r="J62" s="71"/>
      <c r="K62" s="73">
        <f>SUM(K63)</f>
        <v>195.4</v>
      </c>
    </row>
    <row r="63" spans="1:11" s="18" customFormat="1" ht="47.25" customHeight="1" x14ac:dyDescent="0.2">
      <c r="A63" s="147"/>
      <c r="B63" s="74" t="s">
        <v>174</v>
      </c>
      <c r="C63" s="76">
        <v>902</v>
      </c>
      <c r="D63" s="71" t="s">
        <v>2</v>
      </c>
      <c r="E63" s="71" t="s">
        <v>7</v>
      </c>
      <c r="F63" s="71" t="s">
        <v>81</v>
      </c>
      <c r="G63" s="71" t="s">
        <v>116</v>
      </c>
      <c r="H63" s="71" t="s">
        <v>77</v>
      </c>
      <c r="I63" s="71" t="s">
        <v>173</v>
      </c>
      <c r="J63" s="71"/>
      <c r="K63" s="73">
        <f>SUM(K64)</f>
        <v>195.4</v>
      </c>
    </row>
    <row r="64" spans="1:11" s="18" customFormat="1" ht="31.5" customHeight="1" x14ac:dyDescent="0.2">
      <c r="A64" s="147"/>
      <c r="B64" s="75" t="s">
        <v>122</v>
      </c>
      <c r="C64" s="76">
        <v>902</v>
      </c>
      <c r="D64" s="71" t="s">
        <v>2</v>
      </c>
      <c r="E64" s="71" t="s">
        <v>7</v>
      </c>
      <c r="F64" s="71" t="s">
        <v>81</v>
      </c>
      <c r="G64" s="71" t="s">
        <v>116</v>
      </c>
      <c r="H64" s="71" t="s">
        <v>77</v>
      </c>
      <c r="I64" s="71" t="s">
        <v>173</v>
      </c>
      <c r="J64" s="71" t="s">
        <v>49</v>
      </c>
      <c r="K64" s="73">
        <v>195.4</v>
      </c>
    </row>
    <row r="65" spans="1:11" s="18" customFormat="1" ht="18" customHeight="1" x14ac:dyDescent="0.2">
      <c r="A65" s="147"/>
      <c r="B65" s="75" t="s">
        <v>9</v>
      </c>
      <c r="C65" s="76">
        <v>902</v>
      </c>
      <c r="D65" s="71" t="s">
        <v>2</v>
      </c>
      <c r="E65" s="71" t="s">
        <v>40</v>
      </c>
      <c r="F65" s="71"/>
      <c r="G65" s="90"/>
      <c r="H65" s="71"/>
      <c r="I65" s="71"/>
      <c r="J65" s="71"/>
      <c r="K65" s="73">
        <f>SUM(K73+K113+K123+K87+K66+K108+K118)</f>
        <v>356102.50000000006</v>
      </c>
    </row>
    <row r="66" spans="1:11" s="18" customFormat="1" ht="33" customHeight="1" x14ac:dyDescent="0.2">
      <c r="A66" s="147"/>
      <c r="B66" s="92" t="s">
        <v>400</v>
      </c>
      <c r="C66" s="76">
        <v>902</v>
      </c>
      <c r="D66" s="71" t="s">
        <v>2</v>
      </c>
      <c r="E66" s="71" t="s">
        <v>40</v>
      </c>
      <c r="F66" s="71" t="s">
        <v>5</v>
      </c>
      <c r="G66" s="90"/>
      <c r="H66" s="71"/>
      <c r="I66" s="71"/>
      <c r="J66" s="71"/>
      <c r="K66" s="73">
        <f>SUM(K67)</f>
        <v>32014.400000000001</v>
      </c>
    </row>
    <row r="67" spans="1:11" s="18" customFormat="1" ht="31.5" customHeight="1" x14ac:dyDescent="0.2">
      <c r="A67" s="147"/>
      <c r="B67" s="75" t="s">
        <v>401</v>
      </c>
      <c r="C67" s="76">
        <v>902</v>
      </c>
      <c r="D67" s="71" t="s">
        <v>2</v>
      </c>
      <c r="E67" s="71" t="s">
        <v>40</v>
      </c>
      <c r="F67" s="71" t="s">
        <v>5</v>
      </c>
      <c r="G67" s="90">
        <v>1</v>
      </c>
      <c r="H67" s="71"/>
      <c r="I67" s="71"/>
      <c r="J67" s="71"/>
      <c r="K67" s="73">
        <f>SUM(K68)</f>
        <v>32014.400000000001</v>
      </c>
    </row>
    <row r="68" spans="1:11" s="18" customFormat="1" ht="63" customHeight="1" x14ac:dyDescent="0.2">
      <c r="A68" s="147"/>
      <c r="B68" s="75" t="s">
        <v>402</v>
      </c>
      <c r="C68" s="76">
        <v>902</v>
      </c>
      <c r="D68" s="71" t="s">
        <v>2</v>
      </c>
      <c r="E68" s="71" t="s">
        <v>40</v>
      </c>
      <c r="F68" s="71" t="s">
        <v>5</v>
      </c>
      <c r="G68" s="90">
        <v>1</v>
      </c>
      <c r="H68" s="71" t="s">
        <v>2</v>
      </c>
      <c r="I68" s="71"/>
      <c r="J68" s="71"/>
      <c r="K68" s="73">
        <f>SUM(K69)</f>
        <v>32014.400000000001</v>
      </c>
    </row>
    <row r="69" spans="1:11" s="18" customFormat="1" ht="54" customHeight="1" x14ac:dyDescent="0.2">
      <c r="A69" s="147"/>
      <c r="B69" s="75" t="s">
        <v>66</v>
      </c>
      <c r="C69" s="76">
        <v>902</v>
      </c>
      <c r="D69" s="71" t="s">
        <v>2</v>
      </c>
      <c r="E69" s="71" t="s">
        <v>40</v>
      </c>
      <c r="F69" s="71" t="s">
        <v>5</v>
      </c>
      <c r="G69" s="90">
        <v>1</v>
      </c>
      <c r="H69" s="71" t="s">
        <v>2</v>
      </c>
      <c r="I69" s="71" t="s">
        <v>85</v>
      </c>
      <c r="J69" s="71"/>
      <c r="K69" s="73">
        <f>K71+K70+K72</f>
        <v>32014.400000000001</v>
      </c>
    </row>
    <row r="70" spans="1:11" s="18" customFormat="1" ht="65.25" customHeight="1" x14ac:dyDescent="0.2">
      <c r="A70" s="147"/>
      <c r="B70" s="75" t="s">
        <v>121</v>
      </c>
      <c r="C70" s="76">
        <v>902</v>
      </c>
      <c r="D70" s="71" t="s">
        <v>2</v>
      </c>
      <c r="E70" s="71" t="s">
        <v>40</v>
      </c>
      <c r="F70" s="71" t="s">
        <v>5</v>
      </c>
      <c r="G70" s="90">
        <v>1</v>
      </c>
      <c r="H70" s="71" t="s">
        <v>2</v>
      </c>
      <c r="I70" s="71" t="s">
        <v>85</v>
      </c>
      <c r="J70" s="71" t="s">
        <v>48</v>
      </c>
      <c r="K70" s="73">
        <f>17012</f>
        <v>17012</v>
      </c>
    </row>
    <row r="71" spans="1:11" s="18" customFormat="1" ht="37.5" customHeight="1" x14ac:dyDescent="0.2">
      <c r="A71" s="147"/>
      <c r="B71" s="92" t="s">
        <v>122</v>
      </c>
      <c r="C71" s="76">
        <v>902</v>
      </c>
      <c r="D71" s="71" t="s">
        <v>2</v>
      </c>
      <c r="E71" s="71" t="s">
        <v>40</v>
      </c>
      <c r="F71" s="71" t="s">
        <v>5</v>
      </c>
      <c r="G71" s="90">
        <v>1</v>
      </c>
      <c r="H71" s="71" t="s">
        <v>2</v>
      </c>
      <c r="I71" s="71" t="s">
        <v>85</v>
      </c>
      <c r="J71" s="71" t="s">
        <v>49</v>
      </c>
      <c r="K71" s="73">
        <v>716.4</v>
      </c>
    </row>
    <row r="72" spans="1:11" s="18" customFormat="1" ht="31.5" customHeight="1" x14ac:dyDescent="0.2">
      <c r="A72" s="147"/>
      <c r="B72" s="91" t="s">
        <v>120</v>
      </c>
      <c r="C72" s="76">
        <v>902</v>
      </c>
      <c r="D72" s="71" t="s">
        <v>2</v>
      </c>
      <c r="E72" s="71" t="s">
        <v>40</v>
      </c>
      <c r="F72" s="71" t="s">
        <v>5</v>
      </c>
      <c r="G72" s="90">
        <v>1</v>
      </c>
      <c r="H72" s="71" t="s">
        <v>2</v>
      </c>
      <c r="I72" s="71" t="s">
        <v>85</v>
      </c>
      <c r="J72" s="71" t="s">
        <v>59</v>
      </c>
      <c r="K72" s="73">
        <v>14286</v>
      </c>
    </row>
    <row r="73" spans="1:11" s="18" customFormat="1" ht="31.5" customHeight="1" x14ac:dyDescent="0.2">
      <c r="A73" s="147"/>
      <c r="B73" s="75" t="s">
        <v>320</v>
      </c>
      <c r="C73" s="76">
        <v>902</v>
      </c>
      <c r="D73" s="71" t="s">
        <v>2</v>
      </c>
      <c r="E73" s="71" t="s">
        <v>40</v>
      </c>
      <c r="F73" s="71" t="s">
        <v>8</v>
      </c>
      <c r="G73" s="90"/>
      <c r="H73" s="71"/>
      <c r="I73" s="71"/>
      <c r="J73" s="71"/>
      <c r="K73" s="73">
        <f t="shared" ref="K73" si="2">SUM(K74)</f>
        <v>287886.10000000003</v>
      </c>
    </row>
    <row r="74" spans="1:11" s="18" customFormat="1" ht="31.5" customHeight="1" x14ac:dyDescent="0.2">
      <c r="A74" s="147"/>
      <c r="B74" s="75" t="s">
        <v>321</v>
      </c>
      <c r="C74" s="76">
        <v>902</v>
      </c>
      <c r="D74" s="71" t="s">
        <v>2</v>
      </c>
      <c r="E74" s="71" t="s">
        <v>40</v>
      </c>
      <c r="F74" s="71" t="s">
        <v>8</v>
      </c>
      <c r="G74" s="90">
        <v>1</v>
      </c>
      <c r="H74" s="71"/>
      <c r="I74" s="71"/>
      <c r="J74" s="71"/>
      <c r="K74" s="73">
        <f>K75+K80</f>
        <v>287886.10000000003</v>
      </c>
    </row>
    <row r="75" spans="1:11" s="18" customFormat="1" ht="18" customHeight="1" x14ac:dyDescent="0.2">
      <c r="A75" s="147"/>
      <c r="B75" s="75" t="s">
        <v>457</v>
      </c>
      <c r="C75" s="76">
        <v>902</v>
      </c>
      <c r="D75" s="71" t="s">
        <v>2</v>
      </c>
      <c r="E75" s="71" t="s">
        <v>40</v>
      </c>
      <c r="F75" s="71" t="s">
        <v>8</v>
      </c>
      <c r="G75" s="90">
        <v>1</v>
      </c>
      <c r="H75" s="71" t="s">
        <v>2</v>
      </c>
      <c r="I75" s="71"/>
      <c r="J75" s="71"/>
      <c r="K75" s="73">
        <f>SUM(K76)</f>
        <v>282768.60000000003</v>
      </c>
    </row>
    <row r="76" spans="1:11" s="18" customFormat="1" ht="56.25" customHeight="1" x14ac:dyDescent="0.2">
      <c r="A76" s="147"/>
      <c r="B76" s="75" t="s">
        <v>66</v>
      </c>
      <c r="C76" s="76">
        <v>902</v>
      </c>
      <c r="D76" s="71" t="s">
        <v>2</v>
      </c>
      <c r="E76" s="71" t="s">
        <v>40</v>
      </c>
      <c r="F76" s="71" t="s">
        <v>8</v>
      </c>
      <c r="G76" s="90">
        <v>1</v>
      </c>
      <c r="H76" s="71" t="s">
        <v>2</v>
      </c>
      <c r="I76" s="71" t="s">
        <v>85</v>
      </c>
      <c r="J76" s="71"/>
      <c r="K76" s="73">
        <f>SUM(K77:K79)</f>
        <v>282768.60000000003</v>
      </c>
    </row>
    <row r="77" spans="1:11" s="18" customFormat="1" ht="52.5" customHeight="1" x14ac:dyDescent="0.2">
      <c r="A77" s="147"/>
      <c r="B77" s="75" t="s">
        <v>121</v>
      </c>
      <c r="C77" s="76">
        <v>902</v>
      </c>
      <c r="D77" s="71" t="s">
        <v>2</v>
      </c>
      <c r="E77" s="71" t="s">
        <v>40</v>
      </c>
      <c r="F77" s="71" t="s">
        <v>8</v>
      </c>
      <c r="G77" s="90">
        <v>1</v>
      </c>
      <c r="H77" s="71" t="s">
        <v>2</v>
      </c>
      <c r="I77" s="71" t="s">
        <v>85</v>
      </c>
      <c r="J77" s="71" t="s">
        <v>48</v>
      </c>
      <c r="K77" s="73">
        <f>75184.9+77874.8+25330.5+114.9</f>
        <v>178505.1</v>
      </c>
    </row>
    <row r="78" spans="1:11" s="18" customFormat="1" ht="31.5" customHeight="1" x14ac:dyDescent="0.2">
      <c r="A78" s="147"/>
      <c r="B78" s="75" t="s">
        <v>122</v>
      </c>
      <c r="C78" s="76">
        <v>902</v>
      </c>
      <c r="D78" s="71" t="s">
        <v>2</v>
      </c>
      <c r="E78" s="71" t="s">
        <v>40</v>
      </c>
      <c r="F78" s="71" t="s">
        <v>8</v>
      </c>
      <c r="G78" s="90">
        <v>1</v>
      </c>
      <c r="H78" s="71" t="s">
        <v>2</v>
      </c>
      <c r="I78" s="71" t="s">
        <v>85</v>
      </c>
      <c r="J78" s="71" t="s">
        <v>49</v>
      </c>
      <c r="K78" s="73">
        <f>58126+44200.1+1698.4-114.9</f>
        <v>103909.6</v>
      </c>
    </row>
    <row r="79" spans="1:11" s="18" customFormat="1" ht="18" customHeight="1" x14ac:dyDescent="0.2">
      <c r="A79" s="147"/>
      <c r="B79" s="75" t="s">
        <v>55</v>
      </c>
      <c r="C79" s="76">
        <v>902</v>
      </c>
      <c r="D79" s="71" t="s">
        <v>2</v>
      </c>
      <c r="E79" s="71" t="s">
        <v>40</v>
      </c>
      <c r="F79" s="71" t="s">
        <v>8</v>
      </c>
      <c r="G79" s="90">
        <v>1</v>
      </c>
      <c r="H79" s="71" t="s">
        <v>2</v>
      </c>
      <c r="I79" s="71" t="s">
        <v>85</v>
      </c>
      <c r="J79" s="71" t="s">
        <v>56</v>
      </c>
      <c r="K79" s="73">
        <f>226.4+127.5</f>
        <v>353.9</v>
      </c>
    </row>
    <row r="80" spans="1:11" s="18" customFormat="1" ht="31.5" customHeight="1" x14ac:dyDescent="0.2">
      <c r="A80" s="147"/>
      <c r="B80" s="75" t="s">
        <v>91</v>
      </c>
      <c r="C80" s="76">
        <v>902</v>
      </c>
      <c r="D80" s="71" t="s">
        <v>2</v>
      </c>
      <c r="E80" s="71" t="s">
        <v>40</v>
      </c>
      <c r="F80" s="71" t="s">
        <v>8</v>
      </c>
      <c r="G80" s="90">
        <v>1</v>
      </c>
      <c r="H80" s="71" t="s">
        <v>4</v>
      </c>
      <c r="I80" s="71"/>
      <c r="J80" s="71"/>
      <c r="K80" s="73">
        <f>K83+K85+K81</f>
        <v>5117.5</v>
      </c>
    </row>
    <row r="81" spans="1:11" s="18" customFormat="1" ht="18" customHeight="1" x14ac:dyDescent="0.2">
      <c r="A81" s="147"/>
      <c r="B81" s="75" t="s">
        <v>550</v>
      </c>
      <c r="C81" s="76">
        <v>902</v>
      </c>
      <c r="D81" s="71" t="s">
        <v>2</v>
      </c>
      <c r="E81" s="71" t="s">
        <v>40</v>
      </c>
      <c r="F81" s="71" t="s">
        <v>8</v>
      </c>
      <c r="G81" s="90">
        <v>1</v>
      </c>
      <c r="H81" s="71" t="s">
        <v>4</v>
      </c>
      <c r="I81" s="71" t="s">
        <v>549</v>
      </c>
      <c r="J81" s="72"/>
      <c r="K81" s="73">
        <f>K82</f>
        <v>1119</v>
      </c>
    </row>
    <row r="82" spans="1:11" s="18" customFormat="1" ht="18" customHeight="1" x14ac:dyDescent="0.2">
      <c r="A82" s="147"/>
      <c r="B82" s="75" t="s">
        <v>50</v>
      </c>
      <c r="C82" s="76">
        <v>902</v>
      </c>
      <c r="D82" s="71" t="s">
        <v>2</v>
      </c>
      <c r="E82" s="71" t="s">
        <v>40</v>
      </c>
      <c r="F82" s="71" t="s">
        <v>8</v>
      </c>
      <c r="G82" s="90">
        <v>1</v>
      </c>
      <c r="H82" s="71" t="s">
        <v>4</v>
      </c>
      <c r="I82" s="71" t="s">
        <v>549</v>
      </c>
      <c r="J82" s="72" t="s">
        <v>51</v>
      </c>
      <c r="K82" s="73">
        <v>1119</v>
      </c>
    </row>
    <row r="83" spans="1:11" s="18" customFormat="1" ht="18" customHeight="1" x14ac:dyDescent="0.2">
      <c r="A83" s="147"/>
      <c r="B83" s="75" t="s">
        <v>228</v>
      </c>
      <c r="C83" s="76">
        <v>902</v>
      </c>
      <c r="D83" s="71" t="s">
        <v>2</v>
      </c>
      <c r="E83" s="71" t="s">
        <v>40</v>
      </c>
      <c r="F83" s="71" t="s">
        <v>8</v>
      </c>
      <c r="G83" s="90">
        <v>1</v>
      </c>
      <c r="H83" s="71" t="s">
        <v>4</v>
      </c>
      <c r="I83" s="71" t="s">
        <v>227</v>
      </c>
      <c r="J83" s="71"/>
      <c r="K83" s="73">
        <f>K84</f>
        <v>543.9</v>
      </c>
    </row>
    <row r="84" spans="1:11" s="18" customFormat="1" ht="31.5" customHeight="1" x14ac:dyDescent="0.2">
      <c r="A84" s="147"/>
      <c r="B84" s="75" t="s">
        <v>122</v>
      </c>
      <c r="C84" s="76">
        <v>902</v>
      </c>
      <c r="D84" s="71" t="s">
        <v>2</v>
      </c>
      <c r="E84" s="71" t="s">
        <v>40</v>
      </c>
      <c r="F84" s="71" t="s">
        <v>8</v>
      </c>
      <c r="G84" s="90">
        <v>1</v>
      </c>
      <c r="H84" s="71" t="s">
        <v>4</v>
      </c>
      <c r="I84" s="71" t="s">
        <v>227</v>
      </c>
      <c r="J84" s="71" t="s">
        <v>49</v>
      </c>
      <c r="K84" s="73">
        <f>543.9</f>
        <v>543.9</v>
      </c>
    </row>
    <row r="85" spans="1:11" s="18" customFormat="1" ht="31.5" customHeight="1" x14ac:dyDescent="0.2">
      <c r="A85" s="147"/>
      <c r="B85" s="75" t="s">
        <v>232</v>
      </c>
      <c r="C85" s="76">
        <v>902</v>
      </c>
      <c r="D85" s="71" t="s">
        <v>2</v>
      </c>
      <c r="E85" s="71" t="s">
        <v>40</v>
      </c>
      <c r="F85" s="71" t="s">
        <v>8</v>
      </c>
      <c r="G85" s="90">
        <v>1</v>
      </c>
      <c r="H85" s="71" t="s">
        <v>4</v>
      </c>
      <c r="I85" s="71" t="s">
        <v>233</v>
      </c>
      <c r="J85" s="71"/>
      <c r="K85" s="73">
        <f>SUM(K86)</f>
        <v>3454.6</v>
      </c>
    </row>
    <row r="86" spans="1:11" s="18" customFormat="1" ht="31.5" customHeight="1" x14ac:dyDescent="0.2">
      <c r="A86" s="147"/>
      <c r="B86" s="75" t="s">
        <v>122</v>
      </c>
      <c r="C86" s="76">
        <v>902</v>
      </c>
      <c r="D86" s="71" t="s">
        <v>2</v>
      </c>
      <c r="E86" s="71" t="s">
        <v>40</v>
      </c>
      <c r="F86" s="71" t="s">
        <v>8</v>
      </c>
      <c r="G86" s="90">
        <v>1</v>
      </c>
      <c r="H86" s="71" t="s">
        <v>4</v>
      </c>
      <c r="I86" s="71" t="s">
        <v>233</v>
      </c>
      <c r="J86" s="71" t="s">
        <v>49</v>
      </c>
      <c r="K86" s="73">
        <f>3217.1+237.5</f>
        <v>3454.6</v>
      </c>
    </row>
    <row r="87" spans="1:11" s="18" customFormat="1" ht="31.5" customHeight="1" x14ac:dyDescent="0.2">
      <c r="A87" s="147"/>
      <c r="B87" s="75" t="s">
        <v>159</v>
      </c>
      <c r="C87" s="76">
        <v>902</v>
      </c>
      <c r="D87" s="71" t="s">
        <v>2</v>
      </c>
      <c r="E87" s="71" t="s">
        <v>40</v>
      </c>
      <c r="F87" s="71" t="s">
        <v>70</v>
      </c>
      <c r="G87" s="90"/>
      <c r="H87" s="71"/>
      <c r="I87" s="71"/>
      <c r="J87" s="71"/>
      <c r="K87" s="73">
        <f>K88+K92+K96+K100</f>
        <v>19780.2</v>
      </c>
    </row>
    <row r="88" spans="1:11" s="18" customFormat="1" ht="47.25" customHeight="1" x14ac:dyDescent="0.2">
      <c r="A88" s="147"/>
      <c r="B88" s="75" t="s">
        <v>322</v>
      </c>
      <c r="C88" s="76">
        <v>902</v>
      </c>
      <c r="D88" s="71" t="s">
        <v>2</v>
      </c>
      <c r="E88" s="71" t="s">
        <v>40</v>
      </c>
      <c r="F88" s="71" t="s">
        <v>70</v>
      </c>
      <c r="G88" s="71" t="s">
        <v>90</v>
      </c>
      <c r="H88" s="71"/>
      <c r="I88" s="71"/>
      <c r="J88" s="71"/>
      <c r="K88" s="73">
        <f>K89</f>
        <v>586</v>
      </c>
    </row>
    <row r="89" spans="1:11" s="18" customFormat="1" ht="47.25" customHeight="1" x14ac:dyDescent="0.2">
      <c r="A89" s="147"/>
      <c r="B89" s="75" t="s">
        <v>323</v>
      </c>
      <c r="C89" s="76">
        <v>902</v>
      </c>
      <c r="D89" s="71" t="s">
        <v>2</v>
      </c>
      <c r="E89" s="71" t="s">
        <v>40</v>
      </c>
      <c r="F89" s="71" t="s">
        <v>70</v>
      </c>
      <c r="G89" s="71" t="s">
        <v>90</v>
      </c>
      <c r="H89" s="71" t="s">
        <v>2</v>
      </c>
      <c r="I89" s="71"/>
      <c r="J89" s="71"/>
      <c r="K89" s="73">
        <f>K90</f>
        <v>586</v>
      </c>
    </row>
    <row r="90" spans="1:11" s="18" customFormat="1" ht="78.75" customHeight="1" x14ac:dyDescent="0.2">
      <c r="A90" s="147"/>
      <c r="B90" s="75" t="s">
        <v>324</v>
      </c>
      <c r="C90" s="76">
        <v>902</v>
      </c>
      <c r="D90" s="71" t="s">
        <v>2</v>
      </c>
      <c r="E90" s="71" t="s">
        <v>40</v>
      </c>
      <c r="F90" s="71" t="s">
        <v>70</v>
      </c>
      <c r="G90" s="71" t="s">
        <v>90</v>
      </c>
      <c r="H90" s="71" t="s">
        <v>2</v>
      </c>
      <c r="I90" s="71" t="s">
        <v>273</v>
      </c>
      <c r="J90" s="71"/>
      <c r="K90" s="73">
        <f>K91</f>
        <v>586</v>
      </c>
    </row>
    <row r="91" spans="1:11" s="18" customFormat="1" ht="31.5" customHeight="1" x14ac:dyDescent="0.2">
      <c r="A91" s="147"/>
      <c r="B91" s="75" t="s">
        <v>122</v>
      </c>
      <c r="C91" s="76">
        <v>902</v>
      </c>
      <c r="D91" s="71" t="s">
        <v>2</v>
      </c>
      <c r="E91" s="71" t="s">
        <v>40</v>
      </c>
      <c r="F91" s="71" t="s">
        <v>70</v>
      </c>
      <c r="G91" s="71" t="s">
        <v>90</v>
      </c>
      <c r="H91" s="71" t="s">
        <v>2</v>
      </c>
      <c r="I91" s="71" t="s">
        <v>273</v>
      </c>
      <c r="J91" s="71" t="s">
        <v>49</v>
      </c>
      <c r="K91" s="73">
        <f>212+212+22+40+50+50</f>
        <v>586</v>
      </c>
    </row>
    <row r="92" spans="1:11" s="18" customFormat="1" ht="31.5" customHeight="1" x14ac:dyDescent="0.2">
      <c r="A92" s="147"/>
      <c r="B92" s="75" t="s">
        <v>325</v>
      </c>
      <c r="C92" s="76">
        <v>902</v>
      </c>
      <c r="D92" s="71" t="s">
        <v>2</v>
      </c>
      <c r="E92" s="71" t="s">
        <v>40</v>
      </c>
      <c r="F92" s="71" t="s">
        <v>70</v>
      </c>
      <c r="G92" s="90">
        <v>2</v>
      </c>
      <c r="H92" s="71"/>
      <c r="I92" s="71"/>
      <c r="J92" s="71"/>
      <c r="K92" s="73">
        <f>K93</f>
        <v>5378.8</v>
      </c>
    </row>
    <row r="93" spans="1:11" s="18" customFormat="1" ht="65.25" customHeight="1" x14ac:dyDescent="0.2">
      <c r="A93" s="147"/>
      <c r="B93" s="75" t="s">
        <v>326</v>
      </c>
      <c r="C93" s="76">
        <v>902</v>
      </c>
      <c r="D93" s="71" t="s">
        <v>2</v>
      </c>
      <c r="E93" s="71" t="s">
        <v>40</v>
      </c>
      <c r="F93" s="71" t="s">
        <v>70</v>
      </c>
      <c r="G93" s="90">
        <v>2</v>
      </c>
      <c r="H93" s="71" t="s">
        <v>2</v>
      </c>
      <c r="I93" s="71" t="s">
        <v>154</v>
      </c>
      <c r="J93" s="71"/>
      <c r="K93" s="73">
        <f>SUM(K94+K95)</f>
        <v>5378.8</v>
      </c>
    </row>
    <row r="94" spans="1:11" s="18" customFormat="1" ht="31.5" customHeight="1" x14ac:dyDescent="0.2">
      <c r="A94" s="147"/>
      <c r="B94" s="75" t="s">
        <v>122</v>
      </c>
      <c r="C94" s="76">
        <v>902</v>
      </c>
      <c r="D94" s="71" t="s">
        <v>2</v>
      </c>
      <c r="E94" s="71" t="s">
        <v>40</v>
      </c>
      <c r="F94" s="71" t="s">
        <v>70</v>
      </c>
      <c r="G94" s="90">
        <v>2</v>
      </c>
      <c r="H94" s="71" t="s">
        <v>2</v>
      </c>
      <c r="I94" s="71" t="s">
        <v>154</v>
      </c>
      <c r="J94" s="71" t="s">
        <v>49</v>
      </c>
      <c r="K94" s="73">
        <f>166.8+22.5+190+71.5+50+89+1170+50+52+75+10+52+64+67+52+15+403.3+50+19.5+50+84.5+700.5+15+462+7.5+50+67+59.5+59.5+460+500+93.7</f>
        <v>5278.8</v>
      </c>
    </row>
    <row r="95" spans="1:11" s="18" customFormat="1" ht="18" customHeight="1" x14ac:dyDescent="0.2">
      <c r="A95" s="147"/>
      <c r="B95" s="75" t="s">
        <v>55</v>
      </c>
      <c r="C95" s="76">
        <v>902</v>
      </c>
      <c r="D95" s="71" t="s">
        <v>2</v>
      </c>
      <c r="E95" s="71" t="s">
        <v>40</v>
      </c>
      <c r="F95" s="71" t="s">
        <v>70</v>
      </c>
      <c r="G95" s="90">
        <v>2</v>
      </c>
      <c r="H95" s="71" t="s">
        <v>2</v>
      </c>
      <c r="I95" s="71" t="s">
        <v>154</v>
      </c>
      <c r="J95" s="71" t="s">
        <v>56</v>
      </c>
      <c r="K95" s="73">
        <f>100</f>
        <v>100</v>
      </c>
    </row>
    <row r="96" spans="1:11" s="18" customFormat="1" ht="47.25" customHeight="1" x14ac:dyDescent="0.2">
      <c r="A96" s="147"/>
      <c r="B96" s="75" t="s">
        <v>327</v>
      </c>
      <c r="C96" s="76">
        <v>902</v>
      </c>
      <c r="D96" s="71" t="s">
        <v>2</v>
      </c>
      <c r="E96" s="71" t="s">
        <v>40</v>
      </c>
      <c r="F96" s="71" t="s">
        <v>70</v>
      </c>
      <c r="G96" s="71" t="s">
        <v>128</v>
      </c>
      <c r="H96" s="71"/>
      <c r="I96" s="71"/>
      <c r="J96" s="71"/>
      <c r="K96" s="73">
        <f>SUM(K97)</f>
        <v>9481.7000000000007</v>
      </c>
    </row>
    <row r="97" spans="1:11" s="18" customFormat="1" ht="51.75" customHeight="1" x14ac:dyDescent="0.2">
      <c r="A97" s="147"/>
      <c r="B97" s="75" t="s">
        <v>185</v>
      </c>
      <c r="C97" s="76">
        <v>902</v>
      </c>
      <c r="D97" s="71" t="s">
        <v>2</v>
      </c>
      <c r="E97" s="71" t="s">
        <v>40</v>
      </c>
      <c r="F97" s="71" t="s">
        <v>70</v>
      </c>
      <c r="G97" s="71" t="s">
        <v>128</v>
      </c>
      <c r="H97" s="71" t="s">
        <v>2</v>
      </c>
      <c r="I97" s="71"/>
      <c r="J97" s="71"/>
      <c r="K97" s="73">
        <f>SUM(K98)</f>
        <v>9481.7000000000007</v>
      </c>
    </row>
    <row r="98" spans="1:11" s="18" customFormat="1" ht="98.25" customHeight="1" x14ac:dyDescent="0.2">
      <c r="A98" s="147"/>
      <c r="B98" s="75" t="s">
        <v>222</v>
      </c>
      <c r="C98" s="76">
        <v>902</v>
      </c>
      <c r="D98" s="71" t="s">
        <v>2</v>
      </c>
      <c r="E98" s="71" t="s">
        <v>40</v>
      </c>
      <c r="F98" s="71" t="s">
        <v>70</v>
      </c>
      <c r="G98" s="71" t="s">
        <v>128</v>
      </c>
      <c r="H98" s="71" t="s">
        <v>2</v>
      </c>
      <c r="I98" s="71" t="s">
        <v>186</v>
      </c>
      <c r="J98" s="71"/>
      <c r="K98" s="73">
        <f>K99</f>
        <v>9481.7000000000007</v>
      </c>
    </row>
    <row r="99" spans="1:11" s="18" customFormat="1" ht="31.5" customHeight="1" x14ac:dyDescent="0.2">
      <c r="A99" s="147"/>
      <c r="B99" s="91" t="s">
        <v>120</v>
      </c>
      <c r="C99" s="76">
        <v>902</v>
      </c>
      <c r="D99" s="71" t="s">
        <v>2</v>
      </c>
      <c r="E99" s="71" t="s">
        <v>40</v>
      </c>
      <c r="F99" s="71" t="s">
        <v>70</v>
      </c>
      <c r="G99" s="71" t="s">
        <v>128</v>
      </c>
      <c r="H99" s="71" t="s">
        <v>2</v>
      </c>
      <c r="I99" s="71" t="s">
        <v>186</v>
      </c>
      <c r="J99" s="71" t="s">
        <v>59</v>
      </c>
      <c r="K99" s="73">
        <v>9481.7000000000007</v>
      </c>
    </row>
    <row r="100" spans="1:11" s="18" customFormat="1" ht="51" customHeight="1" x14ac:dyDescent="0.2">
      <c r="A100" s="147"/>
      <c r="B100" s="91" t="s">
        <v>668</v>
      </c>
      <c r="C100" s="76">
        <v>902</v>
      </c>
      <c r="D100" s="71" t="s">
        <v>2</v>
      </c>
      <c r="E100" s="71" t="s">
        <v>40</v>
      </c>
      <c r="F100" s="71" t="s">
        <v>70</v>
      </c>
      <c r="G100" s="71" t="s">
        <v>95</v>
      </c>
      <c r="H100" s="71"/>
      <c r="I100" s="71"/>
      <c r="J100" s="71"/>
      <c r="K100" s="73">
        <f>K101</f>
        <v>4333.7</v>
      </c>
    </row>
    <row r="101" spans="1:11" s="18" customFormat="1" ht="53.25" customHeight="1" x14ac:dyDescent="0.2">
      <c r="A101" s="147"/>
      <c r="B101" s="91" t="s">
        <v>669</v>
      </c>
      <c r="C101" s="76">
        <v>902</v>
      </c>
      <c r="D101" s="71" t="s">
        <v>2</v>
      </c>
      <c r="E101" s="71" t="s">
        <v>40</v>
      </c>
      <c r="F101" s="71" t="s">
        <v>70</v>
      </c>
      <c r="G101" s="71" t="s">
        <v>95</v>
      </c>
      <c r="H101" s="71" t="s">
        <v>2</v>
      </c>
      <c r="I101" s="71"/>
      <c r="J101" s="71"/>
      <c r="K101" s="73">
        <f>K102+K104+K106</f>
        <v>4333.7</v>
      </c>
    </row>
    <row r="102" spans="1:11" s="18" customFormat="1" ht="31.5" customHeight="1" x14ac:dyDescent="0.2">
      <c r="A102" s="147"/>
      <c r="B102" s="91" t="s">
        <v>598</v>
      </c>
      <c r="C102" s="76">
        <v>902</v>
      </c>
      <c r="D102" s="71" t="s">
        <v>2</v>
      </c>
      <c r="E102" s="71" t="s">
        <v>40</v>
      </c>
      <c r="F102" s="71" t="s">
        <v>70</v>
      </c>
      <c r="G102" s="71" t="s">
        <v>95</v>
      </c>
      <c r="H102" s="71" t="s">
        <v>2</v>
      </c>
      <c r="I102" s="71" t="s">
        <v>670</v>
      </c>
      <c r="J102" s="71"/>
      <c r="K102" s="73">
        <f>K103</f>
        <v>300.00000000000006</v>
      </c>
    </row>
    <row r="103" spans="1:11" s="18" customFormat="1" ht="37.15" customHeight="1" x14ac:dyDescent="0.2">
      <c r="A103" s="147"/>
      <c r="B103" s="75" t="s">
        <v>122</v>
      </c>
      <c r="C103" s="76">
        <v>902</v>
      </c>
      <c r="D103" s="71" t="s">
        <v>2</v>
      </c>
      <c r="E103" s="71" t="s">
        <v>40</v>
      </c>
      <c r="F103" s="71" t="s">
        <v>70</v>
      </c>
      <c r="G103" s="71" t="s">
        <v>95</v>
      </c>
      <c r="H103" s="71" t="s">
        <v>2</v>
      </c>
      <c r="I103" s="71" t="s">
        <v>670</v>
      </c>
      <c r="J103" s="71" t="s">
        <v>49</v>
      </c>
      <c r="K103" s="73">
        <f>701.7-401.7</f>
        <v>300.00000000000006</v>
      </c>
    </row>
    <row r="104" spans="1:11" s="18" customFormat="1" ht="37.15" customHeight="1" x14ac:dyDescent="0.2">
      <c r="A104" s="147"/>
      <c r="B104" s="75" t="s">
        <v>684</v>
      </c>
      <c r="C104" s="76">
        <v>902</v>
      </c>
      <c r="D104" s="71" t="s">
        <v>2</v>
      </c>
      <c r="E104" s="71" t="s">
        <v>40</v>
      </c>
      <c r="F104" s="71" t="s">
        <v>70</v>
      </c>
      <c r="G104" s="71" t="s">
        <v>95</v>
      </c>
      <c r="H104" s="71" t="s">
        <v>2</v>
      </c>
      <c r="I104" s="71" t="s">
        <v>681</v>
      </c>
      <c r="J104" s="71"/>
      <c r="K104" s="73">
        <f>K105</f>
        <v>3632</v>
      </c>
    </row>
    <row r="105" spans="1:11" s="18" customFormat="1" ht="53.25" customHeight="1" x14ac:dyDescent="0.2">
      <c r="A105" s="147"/>
      <c r="B105" s="91" t="s">
        <v>121</v>
      </c>
      <c r="C105" s="76">
        <v>902</v>
      </c>
      <c r="D105" s="71" t="s">
        <v>2</v>
      </c>
      <c r="E105" s="71" t="s">
        <v>40</v>
      </c>
      <c r="F105" s="71" t="s">
        <v>70</v>
      </c>
      <c r="G105" s="71" t="s">
        <v>95</v>
      </c>
      <c r="H105" s="71" t="s">
        <v>2</v>
      </c>
      <c r="I105" s="71" t="s">
        <v>681</v>
      </c>
      <c r="J105" s="71" t="s">
        <v>48</v>
      </c>
      <c r="K105" s="73">
        <v>3632</v>
      </c>
    </row>
    <row r="106" spans="1:11" s="18" customFormat="1" ht="36.75" customHeight="1" x14ac:dyDescent="0.2">
      <c r="A106" s="147"/>
      <c r="B106" s="91" t="s">
        <v>683</v>
      </c>
      <c r="C106" s="76">
        <v>902</v>
      </c>
      <c r="D106" s="71" t="s">
        <v>2</v>
      </c>
      <c r="E106" s="71" t="s">
        <v>40</v>
      </c>
      <c r="F106" s="71" t="s">
        <v>70</v>
      </c>
      <c r="G106" s="71" t="s">
        <v>95</v>
      </c>
      <c r="H106" s="71" t="s">
        <v>2</v>
      </c>
      <c r="I106" s="71" t="s">
        <v>682</v>
      </c>
      <c r="J106" s="71"/>
      <c r="K106" s="73">
        <f>K107</f>
        <v>401.7</v>
      </c>
    </row>
    <row r="107" spans="1:11" s="18" customFormat="1" ht="36" customHeight="1" x14ac:dyDescent="0.2">
      <c r="A107" s="147"/>
      <c r="B107" s="75" t="s">
        <v>122</v>
      </c>
      <c r="C107" s="76">
        <v>902</v>
      </c>
      <c r="D107" s="71" t="s">
        <v>2</v>
      </c>
      <c r="E107" s="71" t="s">
        <v>40</v>
      </c>
      <c r="F107" s="71" t="s">
        <v>70</v>
      </c>
      <c r="G107" s="71" t="s">
        <v>95</v>
      </c>
      <c r="H107" s="71" t="s">
        <v>2</v>
      </c>
      <c r="I107" s="71" t="s">
        <v>682</v>
      </c>
      <c r="J107" s="71" t="s">
        <v>49</v>
      </c>
      <c r="K107" s="73">
        <v>401.7</v>
      </c>
    </row>
    <row r="108" spans="1:11" s="18" customFormat="1" ht="21" customHeight="1" x14ac:dyDescent="0.2">
      <c r="A108" s="147"/>
      <c r="B108" s="75" t="s">
        <v>529</v>
      </c>
      <c r="C108" s="76">
        <v>902</v>
      </c>
      <c r="D108" s="71" t="s">
        <v>2</v>
      </c>
      <c r="E108" s="71" t="s">
        <v>40</v>
      </c>
      <c r="F108" s="71" t="s">
        <v>92</v>
      </c>
      <c r="G108" s="71"/>
      <c r="H108" s="71"/>
      <c r="I108" s="71"/>
      <c r="J108" s="71"/>
      <c r="K108" s="73">
        <f>K109</f>
        <v>1500</v>
      </c>
    </row>
    <row r="109" spans="1:11" s="18" customFormat="1" ht="53.25" customHeight="1" x14ac:dyDescent="0.2">
      <c r="A109" s="147"/>
      <c r="B109" s="92" t="s">
        <v>360</v>
      </c>
      <c r="C109" s="76">
        <v>902</v>
      </c>
      <c r="D109" s="71" t="s">
        <v>2</v>
      </c>
      <c r="E109" s="71" t="s">
        <v>40</v>
      </c>
      <c r="F109" s="71" t="s">
        <v>92</v>
      </c>
      <c r="G109" s="71" t="s">
        <v>90</v>
      </c>
      <c r="H109" s="71"/>
      <c r="I109" s="71"/>
      <c r="J109" s="71"/>
      <c r="K109" s="73">
        <f>K110</f>
        <v>1500</v>
      </c>
    </row>
    <row r="110" spans="1:11" s="18" customFormat="1" ht="31.5" customHeight="1" x14ac:dyDescent="0.2">
      <c r="A110" s="147"/>
      <c r="B110" s="92" t="s">
        <v>359</v>
      </c>
      <c r="C110" s="76">
        <v>902</v>
      </c>
      <c r="D110" s="71" t="s">
        <v>2</v>
      </c>
      <c r="E110" s="71" t="s">
        <v>40</v>
      </c>
      <c r="F110" s="71" t="s">
        <v>92</v>
      </c>
      <c r="G110" s="71" t="s">
        <v>90</v>
      </c>
      <c r="H110" s="71" t="s">
        <v>5</v>
      </c>
      <c r="I110" s="71"/>
      <c r="J110" s="71"/>
      <c r="K110" s="73">
        <f>K111</f>
        <v>1500</v>
      </c>
    </row>
    <row r="111" spans="1:11" s="18" customFormat="1" ht="31.5" customHeight="1" x14ac:dyDescent="0.2">
      <c r="A111" s="147"/>
      <c r="B111" s="92" t="s">
        <v>165</v>
      </c>
      <c r="C111" s="76">
        <v>902</v>
      </c>
      <c r="D111" s="71" t="s">
        <v>2</v>
      </c>
      <c r="E111" s="71" t="s">
        <v>40</v>
      </c>
      <c r="F111" s="71" t="s">
        <v>92</v>
      </c>
      <c r="G111" s="71" t="s">
        <v>90</v>
      </c>
      <c r="H111" s="71" t="s">
        <v>5</v>
      </c>
      <c r="I111" s="71" t="s">
        <v>147</v>
      </c>
      <c r="J111" s="72"/>
      <c r="K111" s="73">
        <f>K112</f>
        <v>1500</v>
      </c>
    </row>
    <row r="112" spans="1:11" s="18" customFormat="1" ht="31.5" customHeight="1" x14ac:dyDescent="0.2">
      <c r="A112" s="147"/>
      <c r="B112" s="75" t="s">
        <v>122</v>
      </c>
      <c r="C112" s="76">
        <v>902</v>
      </c>
      <c r="D112" s="71" t="s">
        <v>2</v>
      </c>
      <c r="E112" s="71" t="s">
        <v>40</v>
      </c>
      <c r="F112" s="71" t="s">
        <v>92</v>
      </c>
      <c r="G112" s="71" t="s">
        <v>90</v>
      </c>
      <c r="H112" s="71" t="s">
        <v>5</v>
      </c>
      <c r="I112" s="71" t="s">
        <v>147</v>
      </c>
      <c r="J112" s="72" t="s">
        <v>49</v>
      </c>
      <c r="K112" s="73">
        <v>1500</v>
      </c>
    </row>
    <row r="113" spans="1:11" s="18" customFormat="1" ht="18" customHeight="1" x14ac:dyDescent="0.2">
      <c r="A113" s="147"/>
      <c r="B113" s="92" t="s">
        <v>330</v>
      </c>
      <c r="C113" s="76">
        <v>902</v>
      </c>
      <c r="D113" s="71" t="s">
        <v>2</v>
      </c>
      <c r="E113" s="71" t="s">
        <v>40</v>
      </c>
      <c r="F113" s="71" t="s">
        <v>83</v>
      </c>
      <c r="G113" s="90"/>
      <c r="H113" s="71"/>
      <c r="I113" s="71"/>
      <c r="J113" s="71"/>
      <c r="K113" s="73">
        <f t="shared" ref="K113:K116" si="3">SUM(K114)</f>
        <v>7978.1</v>
      </c>
    </row>
    <row r="114" spans="1:11" s="18" customFormat="1" ht="63" customHeight="1" x14ac:dyDescent="0.2">
      <c r="A114" s="147"/>
      <c r="B114" s="92" t="s">
        <v>331</v>
      </c>
      <c r="C114" s="76">
        <v>902</v>
      </c>
      <c r="D114" s="71" t="s">
        <v>2</v>
      </c>
      <c r="E114" s="71" t="s">
        <v>40</v>
      </c>
      <c r="F114" s="71" t="s">
        <v>83</v>
      </c>
      <c r="G114" s="90">
        <v>1</v>
      </c>
      <c r="H114" s="71"/>
      <c r="I114" s="71"/>
      <c r="J114" s="71"/>
      <c r="K114" s="73">
        <f t="shared" si="3"/>
        <v>7978.1</v>
      </c>
    </row>
    <row r="115" spans="1:11" s="18" customFormat="1" ht="31.5" customHeight="1" x14ac:dyDescent="0.2">
      <c r="A115" s="147"/>
      <c r="B115" s="92" t="s">
        <v>332</v>
      </c>
      <c r="C115" s="76">
        <v>902</v>
      </c>
      <c r="D115" s="71" t="s">
        <v>2</v>
      </c>
      <c r="E115" s="71" t="s">
        <v>40</v>
      </c>
      <c r="F115" s="71" t="s">
        <v>83</v>
      </c>
      <c r="G115" s="90">
        <v>1</v>
      </c>
      <c r="H115" s="71" t="s">
        <v>2</v>
      </c>
      <c r="I115" s="71"/>
      <c r="J115" s="71"/>
      <c r="K115" s="73">
        <f t="shared" si="3"/>
        <v>7978.1</v>
      </c>
    </row>
    <row r="116" spans="1:11" s="18" customFormat="1" ht="31.5" customHeight="1" x14ac:dyDescent="0.2">
      <c r="A116" s="147"/>
      <c r="B116" s="116" t="s">
        <v>333</v>
      </c>
      <c r="C116" s="76">
        <v>902</v>
      </c>
      <c r="D116" s="71" t="s">
        <v>2</v>
      </c>
      <c r="E116" s="71" t="s">
        <v>40</v>
      </c>
      <c r="F116" s="71" t="s">
        <v>83</v>
      </c>
      <c r="G116" s="90">
        <v>1</v>
      </c>
      <c r="H116" s="71" t="s">
        <v>2</v>
      </c>
      <c r="I116" s="71" t="s">
        <v>84</v>
      </c>
      <c r="J116" s="71"/>
      <c r="K116" s="73">
        <f t="shared" si="3"/>
        <v>7978.1</v>
      </c>
    </row>
    <row r="117" spans="1:11" s="18" customFormat="1" ht="31.5" customHeight="1" x14ac:dyDescent="0.2">
      <c r="A117" s="147"/>
      <c r="B117" s="91" t="s">
        <v>120</v>
      </c>
      <c r="C117" s="76">
        <v>902</v>
      </c>
      <c r="D117" s="71" t="s">
        <v>2</v>
      </c>
      <c r="E117" s="71" t="s">
        <v>40</v>
      </c>
      <c r="F117" s="71" t="s">
        <v>83</v>
      </c>
      <c r="G117" s="90">
        <v>1</v>
      </c>
      <c r="H117" s="71" t="s">
        <v>2</v>
      </c>
      <c r="I117" s="71" t="s">
        <v>84</v>
      </c>
      <c r="J117" s="71" t="s">
        <v>59</v>
      </c>
      <c r="K117" s="73">
        <f>35+33+20+50+7967.1+40-167</f>
        <v>7978.1</v>
      </c>
    </row>
    <row r="118" spans="1:11" s="18" customFormat="1" ht="31.5" customHeight="1" x14ac:dyDescent="0.2">
      <c r="A118" s="147"/>
      <c r="B118" s="92" t="s">
        <v>346</v>
      </c>
      <c r="C118" s="76">
        <v>902</v>
      </c>
      <c r="D118" s="71" t="s">
        <v>2</v>
      </c>
      <c r="E118" s="71" t="s">
        <v>40</v>
      </c>
      <c r="F118" s="71" t="s">
        <v>97</v>
      </c>
      <c r="G118" s="71"/>
      <c r="H118" s="71"/>
      <c r="I118" s="71"/>
      <c r="J118" s="71"/>
      <c r="K118" s="73">
        <f>K119</f>
        <v>1716.7</v>
      </c>
    </row>
    <row r="119" spans="1:11" s="18" customFormat="1" ht="31.5" customHeight="1" x14ac:dyDescent="0.2">
      <c r="A119" s="147"/>
      <c r="B119" s="92" t="s">
        <v>347</v>
      </c>
      <c r="C119" s="76">
        <v>902</v>
      </c>
      <c r="D119" s="71" t="s">
        <v>2</v>
      </c>
      <c r="E119" s="71" t="s">
        <v>40</v>
      </c>
      <c r="F119" s="71" t="s">
        <v>97</v>
      </c>
      <c r="G119" s="71" t="s">
        <v>90</v>
      </c>
      <c r="H119" s="71"/>
      <c r="I119" s="71"/>
      <c r="J119" s="71"/>
      <c r="K119" s="73">
        <f>K120</f>
        <v>1716.7</v>
      </c>
    </row>
    <row r="120" spans="1:11" s="18" customFormat="1" ht="49.5" customHeight="1" x14ac:dyDescent="0.2">
      <c r="A120" s="147"/>
      <c r="B120" s="75" t="s">
        <v>180</v>
      </c>
      <c r="C120" s="76">
        <v>902</v>
      </c>
      <c r="D120" s="71" t="s">
        <v>2</v>
      </c>
      <c r="E120" s="71" t="s">
        <v>40</v>
      </c>
      <c r="F120" s="71" t="s">
        <v>97</v>
      </c>
      <c r="G120" s="71" t="s">
        <v>90</v>
      </c>
      <c r="H120" s="71" t="s">
        <v>2</v>
      </c>
      <c r="I120" s="71"/>
      <c r="J120" s="71"/>
      <c r="K120" s="73">
        <f>K121</f>
        <v>1716.7</v>
      </c>
    </row>
    <row r="121" spans="1:11" s="18" customFormat="1" ht="31.5" customHeight="1" x14ac:dyDescent="0.2">
      <c r="A121" s="147"/>
      <c r="B121" s="91" t="s">
        <v>629</v>
      </c>
      <c r="C121" s="76">
        <v>902</v>
      </c>
      <c r="D121" s="71" t="s">
        <v>2</v>
      </c>
      <c r="E121" s="71" t="s">
        <v>40</v>
      </c>
      <c r="F121" s="71" t="s">
        <v>97</v>
      </c>
      <c r="G121" s="71" t="s">
        <v>90</v>
      </c>
      <c r="H121" s="71" t="s">
        <v>2</v>
      </c>
      <c r="I121" s="71" t="s">
        <v>628</v>
      </c>
      <c r="J121" s="71"/>
      <c r="K121" s="73">
        <f>K122</f>
        <v>1716.7</v>
      </c>
    </row>
    <row r="122" spans="1:11" s="18" customFormat="1" ht="18" customHeight="1" x14ac:dyDescent="0.2">
      <c r="A122" s="147"/>
      <c r="B122" s="75" t="s">
        <v>55</v>
      </c>
      <c r="C122" s="76">
        <v>902</v>
      </c>
      <c r="D122" s="71" t="s">
        <v>2</v>
      </c>
      <c r="E122" s="71" t="s">
        <v>40</v>
      </c>
      <c r="F122" s="71" t="s">
        <v>97</v>
      </c>
      <c r="G122" s="71" t="s">
        <v>90</v>
      </c>
      <c r="H122" s="71" t="s">
        <v>2</v>
      </c>
      <c r="I122" s="71" t="s">
        <v>628</v>
      </c>
      <c r="J122" s="71" t="s">
        <v>56</v>
      </c>
      <c r="K122" s="73">
        <v>1716.7</v>
      </c>
    </row>
    <row r="123" spans="1:11" s="18" customFormat="1" ht="31.5" customHeight="1" x14ac:dyDescent="0.2">
      <c r="A123" s="147"/>
      <c r="B123" s="75" t="s">
        <v>67</v>
      </c>
      <c r="C123" s="76">
        <v>902</v>
      </c>
      <c r="D123" s="71" t="s">
        <v>2</v>
      </c>
      <c r="E123" s="71" t="s">
        <v>40</v>
      </c>
      <c r="F123" s="71" t="s">
        <v>81</v>
      </c>
      <c r="G123" s="90"/>
      <c r="H123" s="71"/>
      <c r="I123" s="71"/>
      <c r="J123" s="71"/>
      <c r="K123" s="73">
        <f>SUM(K124)</f>
        <v>5227</v>
      </c>
    </row>
    <row r="124" spans="1:11" s="18" customFormat="1" ht="36" customHeight="1" x14ac:dyDescent="0.2">
      <c r="A124" s="147"/>
      <c r="B124" s="75" t="s">
        <v>316</v>
      </c>
      <c r="C124" s="76">
        <v>902</v>
      </c>
      <c r="D124" s="71" t="s">
        <v>2</v>
      </c>
      <c r="E124" s="71" t="s">
        <v>40</v>
      </c>
      <c r="F124" s="71" t="s">
        <v>81</v>
      </c>
      <c r="G124" s="90">
        <v>1</v>
      </c>
      <c r="H124" s="71"/>
      <c r="I124" s="71"/>
      <c r="J124" s="71"/>
      <c r="K124" s="73">
        <f t="shared" ref="K124" si="4">SUM(K125)</f>
        <v>5227</v>
      </c>
    </row>
    <row r="125" spans="1:11" s="18" customFormat="1" ht="18" customHeight="1" x14ac:dyDescent="0.2">
      <c r="A125" s="147"/>
      <c r="B125" s="75" t="s">
        <v>47</v>
      </c>
      <c r="C125" s="76">
        <v>902</v>
      </c>
      <c r="D125" s="71" t="s">
        <v>2</v>
      </c>
      <c r="E125" s="71" t="s">
        <v>40</v>
      </c>
      <c r="F125" s="71" t="s">
        <v>81</v>
      </c>
      <c r="G125" s="90">
        <v>1</v>
      </c>
      <c r="H125" s="71" t="s">
        <v>77</v>
      </c>
      <c r="I125" s="71" t="s">
        <v>78</v>
      </c>
      <c r="J125" s="71"/>
      <c r="K125" s="73">
        <f>SUM(K126:K128)</f>
        <v>5227</v>
      </c>
    </row>
    <row r="126" spans="1:11" s="18" customFormat="1" ht="51" customHeight="1" x14ac:dyDescent="0.2">
      <c r="A126" s="147"/>
      <c r="B126" s="75" t="s">
        <v>121</v>
      </c>
      <c r="C126" s="76">
        <v>902</v>
      </c>
      <c r="D126" s="71" t="s">
        <v>2</v>
      </c>
      <c r="E126" s="71" t="s">
        <v>40</v>
      </c>
      <c r="F126" s="71" t="s">
        <v>81</v>
      </c>
      <c r="G126" s="90">
        <v>1</v>
      </c>
      <c r="H126" s="71" t="s">
        <v>77</v>
      </c>
      <c r="I126" s="71" t="s">
        <v>78</v>
      </c>
      <c r="J126" s="71" t="s">
        <v>48</v>
      </c>
      <c r="K126" s="73">
        <v>5181.3999999999996</v>
      </c>
    </row>
    <row r="127" spans="1:11" s="18" customFormat="1" ht="31.5" customHeight="1" x14ac:dyDescent="0.2">
      <c r="A127" s="147"/>
      <c r="B127" s="75" t="s">
        <v>122</v>
      </c>
      <c r="C127" s="76">
        <v>902</v>
      </c>
      <c r="D127" s="71" t="s">
        <v>2</v>
      </c>
      <c r="E127" s="71" t="s">
        <v>40</v>
      </c>
      <c r="F127" s="71" t="s">
        <v>81</v>
      </c>
      <c r="G127" s="90">
        <v>1</v>
      </c>
      <c r="H127" s="71" t="s">
        <v>77</v>
      </c>
      <c r="I127" s="71" t="s">
        <v>78</v>
      </c>
      <c r="J127" s="71" t="s">
        <v>49</v>
      </c>
      <c r="K127" s="73">
        <v>45.6</v>
      </c>
    </row>
    <row r="128" spans="1:11" s="18" customFormat="1" ht="18" customHeight="1" x14ac:dyDescent="0.2">
      <c r="A128" s="147"/>
      <c r="B128" s="75" t="s">
        <v>50</v>
      </c>
      <c r="C128" s="76">
        <v>902</v>
      </c>
      <c r="D128" s="71" t="s">
        <v>2</v>
      </c>
      <c r="E128" s="71" t="s">
        <v>40</v>
      </c>
      <c r="F128" s="71" t="s">
        <v>81</v>
      </c>
      <c r="G128" s="90">
        <v>1</v>
      </c>
      <c r="H128" s="71" t="s">
        <v>77</v>
      </c>
      <c r="I128" s="71" t="s">
        <v>78</v>
      </c>
      <c r="J128" s="71" t="s">
        <v>51</v>
      </c>
      <c r="K128" s="73"/>
    </row>
    <row r="129" spans="1:11" s="18" customFormat="1" ht="18" customHeight="1" x14ac:dyDescent="0.2">
      <c r="A129" s="147"/>
      <c r="B129" s="75" t="s">
        <v>11</v>
      </c>
      <c r="C129" s="76">
        <v>902</v>
      </c>
      <c r="D129" s="71" t="s">
        <v>4</v>
      </c>
      <c r="E129" s="71"/>
      <c r="F129" s="71"/>
      <c r="G129" s="90"/>
      <c r="H129" s="71"/>
      <c r="I129" s="71"/>
      <c r="J129" s="71"/>
      <c r="K129" s="73">
        <f>SUM(K130+K137)</f>
        <v>8592.4</v>
      </c>
    </row>
    <row r="130" spans="1:11" s="18" customFormat="1" ht="18" customHeight="1" x14ac:dyDescent="0.2">
      <c r="A130" s="147"/>
      <c r="B130" s="75" t="s">
        <v>404</v>
      </c>
      <c r="C130" s="76">
        <v>902</v>
      </c>
      <c r="D130" s="71" t="s">
        <v>4</v>
      </c>
      <c r="E130" s="71" t="s">
        <v>5</v>
      </c>
      <c r="F130" s="71"/>
      <c r="G130" s="90"/>
      <c r="H130" s="71"/>
      <c r="I130" s="71"/>
      <c r="J130" s="71"/>
      <c r="K130" s="73">
        <f>SUM(K131)</f>
        <v>8505.6</v>
      </c>
    </row>
    <row r="131" spans="1:11" s="18" customFormat="1" ht="33" customHeight="1" x14ac:dyDescent="0.2">
      <c r="A131" s="147"/>
      <c r="B131" s="75" t="s">
        <v>67</v>
      </c>
      <c r="C131" s="76">
        <v>902</v>
      </c>
      <c r="D131" s="71" t="s">
        <v>4</v>
      </c>
      <c r="E131" s="71" t="s">
        <v>5</v>
      </c>
      <c r="F131" s="71" t="s">
        <v>81</v>
      </c>
      <c r="G131" s="90"/>
      <c r="H131" s="71"/>
      <c r="I131" s="71"/>
      <c r="J131" s="71"/>
      <c r="K131" s="73">
        <f>K132</f>
        <v>8505.6</v>
      </c>
    </row>
    <row r="132" spans="1:11" s="18" customFormat="1" ht="20.25" customHeight="1" x14ac:dyDescent="0.2">
      <c r="A132" s="147"/>
      <c r="B132" s="75" t="s">
        <v>52</v>
      </c>
      <c r="C132" s="76">
        <v>902</v>
      </c>
      <c r="D132" s="71" t="s">
        <v>4</v>
      </c>
      <c r="E132" s="71" t="s">
        <v>5</v>
      </c>
      <c r="F132" s="71" t="s">
        <v>81</v>
      </c>
      <c r="G132" s="90">
        <v>2</v>
      </c>
      <c r="H132" s="71"/>
      <c r="I132" s="71"/>
      <c r="J132" s="71"/>
      <c r="K132" s="73">
        <f>K135+K133</f>
        <v>8505.6</v>
      </c>
    </row>
    <row r="133" spans="1:11" s="18" customFormat="1" ht="48" customHeight="1" x14ac:dyDescent="0.2">
      <c r="A133" s="147"/>
      <c r="B133" s="92" t="s">
        <v>574</v>
      </c>
      <c r="C133" s="76">
        <v>902</v>
      </c>
      <c r="D133" s="71" t="s">
        <v>4</v>
      </c>
      <c r="E133" s="71" t="s">
        <v>5</v>
      </c>
      <c r="F133" s="71" t="s">
        <v>81</v>
      </c>
      <c r="G133" s="71" t="s">
        <v>116</v>
      </c>
      <c r="H133" s="71" t="s">
        <v>77</v>
      </c>
      <c r="I133" s="71" t="s">
        <v>573</v>
      </c>
      <c r="J133" s="71"/>
      <c r="K133" s="73">
        <f>K134</f>
        <v>1542</v>
      </c>
    </row>
    <row r="134" spans="1:11" s="18" customFormat="1" ht="64.5" customHeight="1" x14ac:dyDescent="0.2">
      <c r="A134" s="147"/>
      <c r="B134" s="75" t="s">
        <v>121</v>
      </c>
      <c r="C134" s="76">
        <v>902</v>
      </c>
      <c r="D134" s="71" t="s">
        <v>4</v>
      </c>
      <c r="E134" s="71" t="s">
        <v>5</v>
      </c>
      <c r="F134" s="71" t="s">
        <v>81</v>
      </c>
      <c r="G134" s="71" t="s">
        <v>116</v>
      </c>
      <c r="H134" s="71" t="s">
        <v>77</v>
      </c>
      <c r="I134" s="71" t="s">
        <v>573</v>
      </c>
      <c r="J134" s="71" t="s">
        <v>48</v>
      </c>
      <c r="K134" s="73">
        <v>1542</v>
      </c>
    </row>
    <row r="135" spans="1:11" s="18" customFormat="1" ht="34.9" customHeight="1" x14ac:dyDescent="0.2">
      <c r="A135" s="147"/>
      <c r="B135" s="75" t="s">
        <v>405</v>
      </c>
      <c r="C135" s="76">
        <v>902</v>
      </c>
      <c r="D135" s="71" t="s">
        <v>4</v>
      </c>
      <c r="E135" s="71" t="s">
        <v>5</v>
      </c>
      <c r="F135" s="71" t="s">
        <v>81</v>
      </c>
      <c r="G135" s="71" t="s">
        <v>116</v>
      </c>
      <c r="H135" s="71" t="s">
        <v>77</v>
      </c>
      <c r="I135" s="71" t="s">
        <v>403</v>
      </c>
      <c r="J135" s="71"/>
      <c r="K135" s="73">
        <f>K136</f>
        <v>6963.6</v>
      </c>
    </row>
    <row r="136" spans="1:11" s="18" customFormat="1" ht="63.75" customHeight="1" x14ac:dyDescent="0.2">
      <c r="A136" s="147"/>
      <c r="B136" s="75" t="s">
        <v>121</v>
      </c>
      <c r="C136" s="76">
        <v>902</v>
      </c>
      <c r="D136" s="71" t="s">
        <v>4</v>
      </c>
      <c r="E136" s="71" t="s">
        <v>5</v>
      </c>
      <c r="F136" s="71" t="s">
        <v>81</v>
      </c>
      <c r="G136" s="71" t="s">
        <v>116</v>
      </c>
      <c r="H136" s="71" t="s">
        <v>77</v>
      </c>
      <c r="I136" s="71" t="s">
        <v>403</v>
      </c>
      <c r="J136" s="71" t="s">
        <v>48</v>
      </c>
      <c r="K136" s="73">
        <v>6963.6</v>
      </c>
    </row>
    <row r="137" spans="1:11" s="18" customFormat="1" ht="18" customHeight="1" x14ac:dyDescent="0.2">
      <c r="A137" s="147"/>
      <c r="B137" s="75" t="s">
        <v>12</v>
      </c>
      <c r="C137" s="76">
        <v>902</v>
      </c>
      <c r="D137" s="71" t="s">
        <v>4</v>
      </c>
      <c r="E137" s="71" t="s">
        <v>6</v>
      </c>
      <c r="F137" s="71"/>
      <c r="G137" s="90"/>
      <c r="H137" s="71"/>
      <c r="I137" s="71"/>
      <c r="J137" s="71"/>
      <c r="K137" s="73">
        <f t="shared" ref="K137:K140" si="5">SUM(K138)</f>
        <v>86.8</v>
      </c>
    </row>
    <row r="138" spans="1:11" s="18" customFormat="1" ht="31.5" customHeight="1" x14ac:dyDescent="0.2">
      <c r="A138" s="147"/>
      <c r="B138" s="75" t="s">
        <v>337</v>
      </c>
      <c r="C138" s="76">
        <v>902</v>
      </c>
      <c r="D138" s="71" t="s">
        <v>4</v>
      </c>
      <c r="E138" s="71" t="s">
        <v>6</v>
      </c>
      <c r="F138" s="71" t="s">
        <v>86</v>
      </c>
      <c r="G138" s="90"/>
      <c r="H138" s="71"/>
      <c r="I138" s="71"/>
      <c r="J138" s="71"/>
      <c r="K138" s="73">
        <f t="shared" si="5"/>
        <v>86.8</v>
      </c>
    </row>
    <row r="139" spans="1:11" s="18" customFormat="1" ht="18" customHeight="1" x14ac:dyDescent="0.2">
      <c r="A139" s="147"/>
      <c r="B139" s="75" t="s">
        <v>76</v>
      </c>
      <c r="C139" s="76">
        <v>902</v>
      </c>
      <c r="D139" s="71" t="s">
        <v>4</v>
      </c>
      <c r="E139" s="71" t="s">
        <v>6</v>
      </c>
      <c r="F139" s="71" t="s">
        <v>86</v>
      </c>
      <c r="G139" s="90">
        <v>1</v>
      </c>
      <c r="H139" s="71"/>
      <c r="I139" s="71"/>
      <c r="J139" s="71"/>
      <c r="K139" s="73">
        <f t="shared" si="5"/>
        <v>86.8</v>
      </c>
    </row>
    <row r="140" spans="1:11" s="18" customFormat="1" ht="18" customHeight="1" x14ac:dyDescent="0.2">
      <c r="A140" s="147"/>
      <c r="B140" s="75" t="s">
        <v>13</v>
      </c>
      <c r="C140" s="76">
        <v>902</v>
      </c>
      <c r="D140" s="71" t="s">
        <v>4</v>
      </c>
      <c r="E140" s="71" t="s">
        <v>6</v>
      </c>
      <c r="F140" s="71" t="s">
        <v>86</v>
      </c>
      <c r="G140" s="90">
        <v>1</v>
      </c>
      <c r="H140" s="71" t="s">
        <v>77</v>
      </c>
      <c r="I140" s="71" t="s">
        <v>87</v>
      </c>
      <c r="J140" s="71"/>
      <c r="K140" s="73">
        <f t="shared" si="5"/>
        <v>86.8</v>
      </c>
    </row>
    <row r="141" spans="1:11" s="18" customFormat="1" ht="31.5" customHeight="1" x14ac:dyDescent="0.2">
      <c r="A141" s="147"/>
      <c r="B141" s="75" t="s">
        <v>122</v>
      </c>
      <c r="C141" s="76">
        <v>902</v>
      </c>
      <c r="D141" s="71" t="s">
        <v>4</v>
      </c>
      <c r="E141" s="71" t="s">
        <v>6</v>
      </c>
      <c r="F141" s="71" t="s">
        <v>86</v>
      </c>
      <c r="G141" s="90">
        <v>1</v>
      </c>
      <c r="H141" s="71" t="s">
        <v>77</v>
      </c>
      <c r="I141" s="71" t="s">
        <v>87</v>
      </c>
      <c r="J141" s="71" t="s">
        <v>49</v>
      </c>
      <c r="K141" s="73">
        <v>86.8</v>
      </c>
    </row>
    <row r="142" spans="1:11" s="18" customFormat="1" ht="18" customHeight="1" x14ac:dyDescent="0.2">
      <c r="A142" s="147"/>
      <c r="B142" s="75" t="s">
        <v>14</v>
      </c>
      <c r="C142" s="76">
        <v>902</v>
      </c>
      <c r="D142" s="71" t="s">
        <v>5</v>
      </c>
      <c r="E142" s="71"/>
      <c r="F142" s="71"/>
      <c r="G142" s="90"/>
      <c r="H142" s="71"/>
      <c r="I142" s="71"/>
      <c r="J142" s="71"/>
      <c r="K142" s="73">
        <f>K143</f>
        <v>1120</v>
      </c>
    </row>
    <row r="143" spans="1:11" s="18" customFormat="1" ht="31.5" customHeight="1" x14ac:dyDescent="0.2">
      <c r="A143" s="147"/>
      <c r="B143" s="75" t="s">
        <v>129</v>
      </c>
      <c r="C143" s="76">
        <v>902</v>
      </c>
      <c r="D143" s="71" t="s">
        <v>5</v>
      </c>
      <c r="E143" s="71" t="s">
        <v>10</v>
      </c>
      <c r="F143" s="71"/>
      <c r="G143" s="90"/>
      <c r="H143" s="71"/>
      <c r="I143" s="71"/>
      <c r="J143" s="71"/>
      <c r="K143" s="73">
        <f>K144</f>
        <v>1120</v>
      </c>
    </row>
    <row r="144" spans="1:11" s="18" customFormat="1" ht="18" customHeight="1" x14ac:dyDescent="0.2">
      <c r="A144" s="147"/>
      <c r="B144" s="92" t="s">
        <v>338</v>
      </c>
      <c r="C144" s="76">
        <v>902</v>
      </c>
      <c r="D144" s="71" t="s">
        <v>5</v>
      </c>
      <c r="E144" s="71" t="s">
        <v>10</v>
      </c>
      <c r="F144" s="71" t="s">
        <v>83</v>
      </c>
      <c r="G144" s="71"/>
      <c r="H144" s="71"/>
      <c r="I144" s="71"/>
      <c r="J144" s="71"/>
      <c r="K144" s="73">
        <f t="shared" ref="K144:K146" si="6">K145</f>
        <v>1120</v>
      </c>
    </row>
    <row r="145" spans="1:11" s="18" customFormat="1" ht="47.25" customHeight="1" x14ac:dyDescent="0.2">
      <c r="A145" s="147"/>
      <c r="B145" s="92" t="s">
        <v>339</v>
      </c>
      <c r="C145" s="76">
        <v>902</v>
      </c>
      <c r="D145" s="71" t="s">
        <v>5</v>
      </c>
      <c r="E145" s="71" t="s">
        <v>10</v>
      </c>
      <c r="F145" s="71" t="s">
        <v>133</v>
      </c>
      <c r="G145" s="71" t="s">
        <v>116</v>
      </c>
      <c r="H145" s="71"/>
      <c r="I145" s="71"/>
      <c r="J145" s="72"/>
      <c r="K145" s="73">
        <f t="shared" si="6"/>
        <v>1120</v>
      </c>
    </row>
    <row r="146" spans="1:11" s="18" customFormat="1" ht="53.25" customHeight="1" x14ac:dyDescent="0.2">
      <c r="A146" s="147"/>
      <c r="B146" s="92" t="s">
        <v>130</v>
      </c>
      <c r="C146" s="76">
        <v>902</v>
      </c>
      <c r="D146" s="71" t="s">
        <v>5</v>
      </c>
      <c r="E146" s="71" t="s">
        <v>10</v>
      </c>
      <c r="F146" s="71" t="s">
        <v>83</v>
      </c>
      <c r="G146" s="71" t="s">
        <v>116</v>
      </c>
      <c r="H146" s="71" t="s">
        <v>2</v>
      </c>
      <c r="I146" s="71"/>
      <c r="J146" s="72"/>
      <c r="K146" s="73">
        <f t="shared" si="6"/>
        <v>1120</v>
      </c>
    </row>
    <row r="147" spans="1:11" s="18" customFormat="1" ht="35.25" customHeight="1" x14ac:dyDescent="0.2">
      <c r="A147" s="147"/>
      <c r="B147" s="92" t="s">
        <v>131</v>
      </c>
      <c r="C147" s="76">
        <v>902</v>
      </c>
      <c r="D147" s="71" t="s">
        <v>5</v>
      </c>
      <c r="E147" s="71" t="s">
        <v>10</v>
      </c>
      <c r="F147" s="71" t="s">
        <v>83</v>
      </c>
      <c r="G147" s="71" t="s">
        <v>116</v>
      </c>
      <c r="H147" s="71" t="s">
        <v>2</v>
      </c>
      <c r="I147" s="71" t="s">
        <v>134</v>
      </c>
      <c r="J147" s="72"/>
      <c r="K147" s="73">
        <f>K149+K148</f>
        <v>1120</v>
      </c>
    </row>
    <row r="148" spans="1:11" s="18" customFormat="1" ht="63" customHeight="1" x14ac:dyDescent="0.2">
      <c r="A148" s="147"/>
      <c r="B148" s="92" t="s">
        <v>121</v>
      </c>
      <c r="C148" s="76">
        <v>902</v>
      </c>
      <c r="D148" s="71" t="s">
        <v>5</v>
      </c>
      <c r="E148" s="71" t="s">
        <v>10</v>
      </c>
      <c r="F148" s="71" t="s">
        <v>83</v>
      </c>
      <c r="G148" s="71" t="s">
        <v>116</v>
      </c>
      <c r="H148" s="71" t="s">
        <v>2</v>
      </c>
      <c r="I148" s="71" t="s">
        <v>134</v>
      </c>
      <c r="J148" s="72" t="s">
        <v>48</v>
      </c>
      <c r="K148" s="73">
        <v>750</v>
      </c>
    </row>
    <row r="149" spans="1:11" s="18" customFormat="1" ht="31.5" customHeight="1" x14ac:dyDescent="0.2">
      <c r="A149" s="147"/>
      <c r="B149" s="75" t="s">
        <v>122</v>
      </c>
      <c r="C149" s="76">
        <v>902</v>
      </c>
      <c r="D149" s="71" t="s">
        <v>5</v>
      </c>
      <c r="E149" s="71" t="s">
        <v>10</v>
      </c>
      <c r="F149" s="71" t="s">
        <v>83</v>
      </c>
      <c r="G149" s="71" t="s">
        <v>116</v>
      </c>
      <c r="H149" s="71" t="s">
        <v>2</v>
      </c>
      <c r="I149" s="71" t="s">
        <v>134</v>
      </c>
      <c r="J149" s="72" t="s">
        <v>49</v>
      </c>
      <c r="K149" s="73">
        <f>50+300+60+150+60-300+50</f>
        <v>370</v>
      </c>
    </row>
    <row r="150" spans="1:11" s="18" customFormat="1" ht="18" customHeight="1" x14ac:dyDescent="0.2">
      <c r="A150" s="147"/>
      <c r="B150" s="75" t="s">
        <v>15</v>
      </c>
      <c r="C150" s="76">
        <v>902</v>
      </c>
      <c r="D150" s="71" t="s">
        <v>6</v>
      </c>
      <c r="E150" s="71"/>
      <c r="F150" s="71"/>
      <c r="G150" s="90"/>
      <c r="H150" s="71"/>
      <c r="I150" s="71"/>
      <c r="J150" s="71"/>
      <c r="K150" s="73">
        <f>SUM(K151+K164+K178+K170)</f>
        <v>206894.09999999998</v>
      </c>
    </row>
    <row r="151" spans="1:11" s="18" customFormat="1" ht="18" customHeight="1" x14ac:dyDescent="0.2">
      <c r="A151" s="147"/>
      <c r="B151" s="75" t="s">
        <v>16</v>
      </c>
      <c r="C151" s="76">
        <v>902</v>
      </c>
      <c r="D151" s="71" t="s">
        <v>6</v>
      </c>
      <c r="E151" s="71" t="s">
        <v>7</v>
      </c>
      <c r="F151" s="71"/>
      <c r="G151" s="90"/>
      <c r="H151" s="71"/>
      <c r="I151" s="71"/>
      <c r="J151" s="71"/>
      <c r="K151" s="73">
        <f>SUM(K152+K159)</f>
        <v>9755</v>
      </c>
    </row>
    <row r="152" spans="1:11" s="18" customFormat="1" ht="18" customHeight="1" x14ac:dyDescent="0.2">
      <c r="A152" s="147"/>
      <c r="B152" s="92" t="s">
        <v>658</v>
      </c>
      <c r="C152" s="76">
        <v>902</v>
      </c>
      <c r="D152" s="71" t="s">
        <v>6</v>
      </c>
      <c r="E152" s="71" t="s">
        <v>7</v>
      </c>
      <c r="F152" s="71" t="s">
        <v>24</v>
      </c>
      <c r="G152" s="90"/>
      <c r="H152" s="71"/>
      <c r="I152" s="71"/>
      <c r="J152" s="71"/>
      <c r="K152" s="73">
        <f>SUM(K153)</f>
        <v>2995</v>
      </c>
    </row>
    <row r="153" spans="1:11" s="18" customFormat="1" ht="18" customHeight="1" x14ac:dyDescent="0.2">
      <c r="A153" s="147"/>
      <c r="B153" s="92" t="s">
        <v>659</v>
      </c>
      <c r="C153" s="76">
        <v>902</v>
      </c>
      <c r="D153" s="71" t="s">
        <v>6</v>
      </c>
      <c r="E153" s="71" t="s">
        <v>7</v>
      </c>
      <c r="F153" s="71" t="s">
        <v>24</v>
      </c>
      <c r="G153" s="90">
        <v>1</v>
      </c>
      <c r="H153" s="71"/>
      <c r="I153" s="71"/>
      <c r="J153" s="71"/>
      <c r="K153" s="73">
        <f>SUM(K154+K157)</f>
        <v>2995</v>
      </c>
    </row>
    <row r="154" spans="1:11" s="18" customFormat="1" ht="31.5" customHeight="1" x14ac:dyDescent="0.2">
      <c r="A154" s="147"/>
      <c r="B154" s="92" t="s">
        <v>315</v>
      </c>
      <c r="C154" s="76">
        <v>902</v>
      </c>
      <c r="D154" s="71" t="s">
        <v>6</v>
      </c>
      <c r="E154" s="71" t="s">
        <v>7</v>
      </c>
      <c r="F154" s="71" t="s">
        <v>24</v>
      </c>
      <c r="G154" s="71" t="s">
        <v>90</v>
      </c>
      <c r="H154" s="71" t="s">
        <v>2</v>
      </c>
      <c r="I154" s="71"/>
      <c r="J154" s="72"/>
      <c r="K154" s="73">
        <f>K155</f>
        <v>269.10000000000002</v>
      </c>
    </row>
    <row r="155" spans="1:11" s="18" customFormat="1" ht="31.5" customHeight="1" x14ac:dyDescent="0.2">
      <c r="A155" s="147"/>
      <c r="B155" s="92" t="s">
        <v>660</v>
      </c>
      <c r="C155" s="76">
        <v>902</v>
      </c>
      <c r="D155" s="71" t="s">
        <v>6</v>
      </c>
      <c r="E155" s="71" t="s">
        <v>7</v>
      </c>
      <c r="F155" s="71" t="s">
        <v>24</v>
      </c>
      <c r="G155" s="71" t="s">
        <v>90</v>
      </c>
      <c r="H155" s="71" t="s">
        <v>2</v>
      </c>
      <c r="I155" s="71" t="s">
        <v>208</v>
      </c>
      <c r="J155" s="72"/>
      <c r="K155" s="73">
        <f>K156</f>
        <v>269.10000000000002</v>
      </c>
    </row>
    <row r="156" spans="1:11" s="18" customFormat="1" ht="19.149999999999999" customHeight="1" x14ac:dyDescent="0.2">
      <c r="A156" s="147"/>
      <c r="B156" s="75" t="s">
        <v>50</v>
      </c>
      <c r="C156" s="76">
        <v>902</v>
      </c>
      <c r="D156" s="71" t="s">
        <v>6</v>
      </c>
      <c r="E156" s="71" t="s">
        <v>7</v>
      </c>
      <c r="F156" s="71" t="s">
        <v>24</v>
      </c>
      <c r="G156" s="71" t="s">
        <v>90</v>
      </c>
      <c r="H156" s="71" t="s">
        <v>2</v>
      </c>
      <c r="I156" s="71" t="s">
        <v>208</v>
      </c>
      <c r="J156" s="72" t="s">
        <v>51</v>
      </c>
      <c r="K156" s="73">
        <v>269.10000000000002</v>
      </c>
    </row>
    <row r="157" spans="1:11" s="18" customFormat="1" ht="50.25" customHeight="1" x14ac:dyDescent="0.2">
      <c r="A157" s="147"/>
      <c r="B157" s="115" t="s">
        <v>211</v>
      </c>
      <c r="C157" s="76">
        <v>902</v>
      </c>
      <c r="D157" s="71" t="s">
        <v>6</v>
      </c>
      <c r="E157" s="71" t="s">
        <v>7</v>
      </c>
      <c r="F157" s="71" t="s">
        <v>24</v>
      </c>
      <c r="G157" s="71" t="s">
        <v>90</v>
      </c>
      <c r="H157" s="71" t="s">
        <v>2</v>
      </c>
      <c r="I157" s="71" t="s">
        <v>82</v>
      </c>
      <c r="J157" s="71"/>
      <c r="K157" s="73">
        <f>K158</f>
        <v>2725.9</v>
      </c>
    </row>
    <row r="158" spans="1:11" s="18" customFormat="1" ht="18" customHeight="1" x14ac:dyDescent="0.2">
      <c r="A158" s="147"/>
      <c r="B158" s="75" t="s">
        <v>50</v>
      </c>
      <c r="C158" s="76">
        <v>902</v>
      </c>
      <c r="D158" s="71" t="s">
        <v>6</v>
      </c>
      <c r="E158" s="71" t="s">
        <v>7</v>
      </c>
      <c r="F158" s="71" t="s">
        <v>24</v>
      </c>
      <c r="G158" s="71" t="s">
        <v>90</v>
      </c>
      <c r="H158" s="71" t="s">
        <v>2</v>
      </c>
      <c r="I158" s="71" t="s">
        <v>82</v>
      </c>
      <c r="J158" s="71" t="s">
        <v>51</v>
      </c>
      <c r="K158" s="73">
        <v>2725.9</v>
      </c>
    </row>
    <row r="159" spans="1:11" s="18" customFormat="1" ht="23.25" customHeight="1" x14ac:dyDescent="0.2">
      <c r="A159" s="147"/>
      <c r="B159" s="75" t="s">
        <v>653</v>
      </c>
      <c r="C159" s="76">
        <v>902</v>
      </c>
      <c r="D159" s="71" t="s">
        <v>6</v>
      </c>
      <c r="E159" s="71" t="s">
        <v>7</v>
      </c>
      <c r="F159" s="71" t="s">
        <v>649</v>
      </c>
      <c r="G159" s="71"/>
      <c r="H159" s="71"/>
      <c r="I159" s="71"/>
      <c r="J159" s="71"/>
      <c r="K159" s="73">
        <f>K160</f>
        <v>6760</v>
      </c>
    </row>
    <row r="160" spans="1:11" s="18" customFormat="1" ht="31.5" customHeight="1" x14ac:dyDescent="0.2">
      <c r="A160" s="147"/>
      <c r="B160" s="75" t="s">
        <v>654</v>
      </c>
      <c r="C160" s="76">
        <v>902</v>
      </c>
      <c r="D160" s="71" t="s">
        <v>6</v>
      </c>
      <c r="E160" s="71" t="s">
        <v>7</v>
      </c>
      <c r="F160" s="71" t="s">
        <v>649</v>
      </c>
      <c r="G160" s="71">
        <v>1</v>
      </c>
      <c r="H160" s="71"/>
      <c r="I160" s="71"/>
      <c r="J160" s="71"/>
      <c r="K160" s="73">
        <f>K161</f>
        <v>6760</v>
      </c>
    </row>
    <row r="161" spans="1:11" s="18" customFormat="1" ht="31.5" customHeight="1" x14ac:dyDescent="0.2">
      <c r="A161" s="147"/>
      <c r="B161" s="75" t="s">
        <v>655</v>
      </c>
      <c r="C161" s="76">
        <v>902</v>
      </c>
      <c r="D161" s="71" t="s">
        <v>6</v>
      </c>
      <c r="E161" s="71" t="s">
        <v>7</v>
      </c>
      <c r="F161" s="71" t="s">
        <v>649</v>
      </c>
      <c r="G161" s="71">
        <v>1</v>
      </c>
      <c r="H161" s="71" t="s">
        <v>2</v>
      </c>
      <c r="I161" s="71"/>
      <c r="J161" s="71"/>
      <c r="K161" s="73">
        <f>K162</f>
        <v>6760</v>
      </c>
    </row>
    <row r="162" spans="1:11" s="18" customFormat="1" ht="105" customHeight="1" x14ac:dyDescent="0.2">
      <c r="A162" s="147"/>
      <c r="B162" s="75" t="s">
        <v>263</v>
      </c>
      <c r="C162" s="76">
        <v>902</v>
      </c>
      <c r="D162" s="71" t="s">
        <v>6</v>
      </c>
      <c r="E162" s="71" t="s">
        <v>7</v>
      </c>
      <c r="F162" s="71" t="s">
        <v>649</v>
      </c>
      <c r="G162" s="71">
        <v>1</v>
      </c>
      <c r="H162" s="71" t="s">
        <v>2</v>
      </c>
      <c r="I162" s="71" t="s">
        <v>88</v>
      </c>
      <c r="J162" s="71"/>
      <c r="K162" s="73">
        <f>K163</f>
        <v>6760</v>
      </c>
    </row>
    <row r="163" spans="1:11" s="18" customFormat="1" ht="31.5" customHeight="1" x14ac:dyDescent="0.2">
      <c r="A163" s="147"/>
      <c r="B163" s="75" t="s">
        <v>122</v>
      </c>
      <c r="C163" s="76">
        <v>902</v>
      </c>
      <c r="D163" s="71" t="s">
        <v>6</v>
      </c>
      <c r="E163" s="71" t="s">
        <v>7</v>
      </c>
      <c r="F163" s="71" t="s">
        <v>649</v>
      </c>
      <c r="G163" s="71">
        <v>1</v>
      </c>
      <c r="H163" s="71" t="s">
        <v>2</v>
      </c>
      <c r="I163" s="71" t="s">
        <v>88</v>
      </c>
      <c r="J163" s="71" t="s">
        <v>49</v>
      </c>
      <c r="K163" s="73">
        <v>6760</v>
      </c>
    </row>
    <row r="164" spans="1:11" s="18" customFormat="1" ht="18" customHeight="1" x14ac:dyDescent="0.2">
      <c r="A164" s="147"/>
      <c r="B164" s="75" t="s">
        <v>69</v>
      </c>
      <c r="C164" s="76">
        <v>902</v>
      </c>
      <c r="D164" s="71" t="s">
        <v>6</v>
      </c>
      <c r="E164" s="71" t="s">
        <v>30</v>
      </c>
      <c r="F164" s="71"/>
      <c r="G164" s="90"/>
      <c r="H164" s="71"/>
      <c r="I164" s="71"/>
      <c r="J164" s="71"/>
      <c r="K164" s="73">
        <f>SUM(K165)</f>
        <v>168929.8</v>
      </c>
    </row>
    <row r="165" spans="1:11" s="18" customFormat="1" ht="18" customHeight="1" x14ac:dyDescent="0.2">
      <c r="A165" s="147"/>
      <c r="B165" s="75" t="s">
        <v>345</v>
      </c>
      <c r="C165" s="76">
        <v>902</v>
      </c>
      <c r="D165" s="71" t="s">
        <v>6</v>
      </c>
      <c r="E165" s="71" t="s">
        <v>30</v>
      </c>
      <c r="F165" s="71" t="s">
        <v>4</v>
      </c>
      <c r="G165" s="90"/>
      <c r="H165" s="71"/>
      <c r="I165" s="71"/>
      <c r="J165" s="71"/>
      <c r="K165" s="73">
        <f>SUM(K166)</f>
        <v>168929.8</v>
      </c>
    </row>
    <row r="166" spans="1:11" s="18" customFormat="1" ht="63" customHeight="1" x14ac:dyDescent="0.2">
      <c r="A166" s="147"/>
      <c r="B166" s="75" t="s">
        <v>481</v>
      </c>
      <c r="C166" s="76">
        <v>902</v>
      </c>
      <c r="D166" s="71" t="s">
        <v>6</v>
      </c>
      <c r="E166" s="71" t="s">
        <v>30</v>
      </c>
      <c r="F166" s="71" t="s">
        <v>4</v>
      </c>
      <c r="G166" s="90">
        <v>1</v>
      </c>
      <c r="H166" s="71"/>
      <c r="I166" s="71"/>
      <c r="J166" s="71"/>
      <c r="K166" s="73">
        <f>SUM(K167)</f>
        <v>168929.8</v>
      </c>
    </row>
    <row r="167" spans="1:11" s="18" customFormat="1" ht="31.5" customHeight="1" x14ac:dyDescent="0.2">
      <c r="A167" s="147"/>
      <c r="B167" s="92" t="s">
        <v>482</v>
      </c>
      <c r="C167" s="76">
        <v>902</v>
      </c>
      <c r="D167" s="71" t="s">
        <v>6</v>
      </c>
      <c r="E167" s="71" t="s">
        <v>30</v>
      </c>
      <c r="F167" s="71" t="s">
        <v>4</v>
      </c>
      <c r="G167" s="90">
        <v>1</v>
      </c>
      <c r="H167" s="71" t="s">
        <v>2</v>
      </c>
      <c r="I167" s="71"/>
      <c r="J167" s="71"/>
      <c r="K167" s="73">
        <f>SUM(K168)</f>
        <v>168929.8</v>
      </c>
    </row>
    <row r="168" spans="1:11" s="18" customFormat="1" ht="63" customHeight="1" x14ac:dyDescent="0.2">
      <c r="A168" s="147"/>
      <c r="B168" s="75" t="s">
        <v>563</v>
      </c>
      <c r="C168" s="76">
        <v>902</v>
      </c>
      <c r="D168" s="71" t="s">
        <v>6</v>
      </c>
      <c r="E168" s="71" t="s">
        <v>30</v>
      </c>
      <c r="F168" s="71" t="s">
        <v>4</v>
      </c>
      <c r="G168" s="90">
        <v>1</v>
      </c>
      <c r="H168" s="71" t="s">
        <v>2</v>
      </c>
      <c r="I168" s="71" t="s">
        <v>561</v>
      </c>
      <c r="J168" s="72"/>
      <c r="K168" s="73">
        <f>K169</f>
        <v>168929.8</v>
      </c>
    </row>
    <row r="169" spans="1:11" s="18" customFormat="1" ht="31.5" customHeight="1" x14ac:dyDescent="0.2">
      <c r="A169" s="147"/>
      <c r="B169" s="75" t="s">
        <v>75</v>
      </c>
      <c r="C169" s="76">
        <v>902</v>
      </c>
      <c r="D169" s="71" t="s">
        <v>6</v>
      </c>
      <c r="E169" s="71" t="s">
        <v>30</v>
      </c>
      <c r="F169" s="71" t="s">
        <v>4</v>
      </c>
      <c r="G169" s="90">
        <v>1</v>
      </c>
      <c r="H169" s="71" t="s">
        <v>2</v>
      </c>
      <c r="I169" s="71" t="s">
        <v>561</v>
      </c>
      <c r="J169" s="72" t="s">
        <v>54</v>
      </c>
      <c r="K169" s="73">
        <f>47175.4+115666.6+6087.8</f>
        <v>168929.8</v>
      </c>
    </row>
    <row r="170" spans="1:11" s="18" customFormat="1" ht="18" customHeight="1" x14ac:dyDescent="0.2">
      <c r="A170" s="147"/>
      <c r="B170" s="75" t="s">
        <v>431</v>
      </c>
      <c r="C170" s="76">
        <v>902</v>
      </c>
      <c r="D170" s="71" t="s">
        <v>6</v>
      </c>
      <c r="E170" s="71" t="s">
        <v>8</v>
      </c>
      <c r="F170" s="71"/>
      <c r="G170" s="71"/>
      <c r="H170" s="71"/>
      <c r="I170" s="71"/>
      <c r="J170" s="71"/>
      <c r="K170" s="73">
        <f>SUM(K171)</f>
        <v>6947</v>
      </c>
    </row>
    <row r="171" spans="1:11" s="18" customFormat="1" ht="21.6" customHeight="1" x14ac:dyDescent="0.2">
      <c r="A171" s="147"/>
      <c r="B171" s="75" t="s">
        <v>653</v>
      </c>
      <c r="C171" s="76">
        <v>902</v>
      </c>
      <c r="D171" s="71" t="s">
        <v>6</v>
      </c>
      <c r="E171" s="71" t="s">
        <v>8</v>
      </c>
      <c r="F171" s="71" t="s">
        <v>649</v>
      </c>
      <c r="G171" s="90"/>
      <c r="H171" s="71"/>
      <c r="I171" s="71"/>
      <c r="J171" s="71"/>
      <c r="K171" s="73">
        <f>SUM(K172)</f>
        <v>6947</v>
      </c>
    </row>
    <row r="172" spans="1:11" s="18" customFormat="1" ht="31.5" customHeight="1" x14ac:dyDescent="0.2">
      <c r="A172" s="147"/>
      <c r="B172" s="92" t="s">
        <v>654</v>
      </c>
      <c r="C172" s="76">
        <v>902</v>
      </c>
      <c r="D172" s="71" t="s">
        <v>6</v>
      </c>
      <c r="E172" s="71" t="s">
        <v>8</v>
      </c>
      <c r="F172" s="71" t="s">
        <v>649</v>
      </c>
      <c r="G172" s="90">
        <v>1</v>
      </c>
      <c r="H172" s="71"/>
      <c r="I172" s="71"/>
      <c r="J172" s="71"/>
      <c r="K172" s="73">
        <f>SUM(K173)</f>
        <v>6947</v>
      </c>
    </row>
    <row r="173" spans="1:11" s="18" customFormat="1" ht="36.6" customHeight="1" x14ac:dyDescent="0.2">
      <c r="A173" s="147"/>
      <c r="B173" s="92" t="s">
        <v>655</v>
      </c>
      <c r="C173" s="76">
        <v>902</v>
      </c>
      <c r="D173" s="71" t="s">
        <v>6</v>
      </c>
      <c r="E173" s="71" t="s">
        <v>8</v>
      </c>
      <c r="F173" s="71" t="s">
        <v>649</v>
      </c>
      <c r="G173" s="90">
        <v>1</v>
      </c>
      <c r="H173" s="71" t="s">
        <v>2</v>
      </c>
      <c r="I173" s="71"/>
      <c r="J173" s="71"/>
      <c r="K173" s="73">
        <f>SUM(K174+K176)</f>
        <v>6947</v>
      </c>
    </row>
    <row r="174" spans="1:11" s="18" customFormat="1" ht="47.25" customHeight="1" x14ac:dyDescent="0.2">
      <c r="A174" s="147"/>
      <c r="B174" s="75" t="s">
        <v>66</v>
      </c>
      <c r="C174" s="76">
        <v>902</v>
      </c>
      <c r="D174" s="71" t="s">
        <v>6</v>
      </c>
      <c r="E174" s="71" t="s">
        <v>8</v>
      </c>
      <c r="F174" s="71" t="s">
        <v>649</v>
      </c>
      <c r="G174" s="90">
        <v>1</v>
      </c>
      <c r="H174" s="71" t="s">
        <v>2</v>
      </c>
      <c r="I174" s="71" t="s">
        <v>85</v>
      </c>
      <c r="J174" s="71"/>
      <c r="K174" s="73">
        <f>SUM(K175)</f>
        <v>4611.8999999999996</v>
      </c>
    </row>
    <row r="175" spans="1:11" s="18" customFormat="1" ht="66.75" customHeight="1" x14ac:dyDescent="0.2">
      <c r="A175" s="147"/>
      <c r="B175" s="75" t="s">
        <v>121</v>
      </c>
      <c r="C175" s="76">
        <v>902</v>
      </c>
      <c r="D175" s="71" t="s">
        <v>6</v>
      </c>
      <c r="E175" s="71" t="s">
        <v>8</v>
      </c>
      <c r="F175" s="71" t="s">
        <v>649</v>
      </c>
      <c r="G175" s="90">
        <v>1</v>
      </c>
      <c r="H175" s="71" t="s">
        <v>2</v>
      </c>
      <c r="I175" s="71" t="s">
        <v>85</v>
      </c>
      <c r="J175" s="71" t="s">
        <v>48</v>
      </c>
      <c r="K175" s="73">
        <v>4611.8999999999996</v>
      </c>
    </row>
    <row r="176" spans="1:11" s="18" customFormat="1" ht="31.15" customHeight="1" x14ac:dyDescent="0.2">
      <c r="A176" s="147"/>
      <c r="B176" s="75" t="s">
        <v>654</v>
      </c>
      <c r="C176" s="76">
        <v>902</v>
      </c>
      <c r="D176" s="71" t="s">
        <v>6</v>
      </c>
      <c r="E176" s="71" t="s">
        <v>8</v>
      </c>
      <c r="F176" s="71" t="s">
        <v>649</v>
      </c>
      <c r="G176" s="90">
        <v>1</v>
      </c>
      <c r="H176" s="71" t="s">
        <v>2</v>
      </c>
      <c r="I176" s="71" t="s">
        <v>665</v>
      </c>
      <c r="J176" s="71"/>
      <c r="K176" s="73">
        <f>K177</f>
        <v>2335.1</v>
      </c>
    </row>
    <row r="177" spans="1:11" s="18" customFormat="1" ht="36" customHeight="1" x14ac:dyDescent="0.2">
      <c r="A177" s="147"/>
      <c r="B177" s="75" t="s">
        <v>122</v>
      </c>
      <c r="C177" s="76">
        <v>902</v>
      </c>
      <c r="D177" s="71" t="s">
        <v>6</v>
      </c>
      <c r="E177" s="71" t="s">
        <v>8</v>
      </c>
      <c r="F177" s="71" t="s">
        <v>649</v>
      </c>
      <c r="G177" s="90">
        <v>1</v>
      </c>
      <c r="H177" s="71" t="s">
        <v>2</v>
      </c>
      <c r="I177" s="71" t="s">
        <v>665</v>
      </c>
      <c r="J177" s="71" t="s">
        <v>49</v>
      </c>
      <c r="K177" s="73">
        <v>2335.1</v>
      </c>
    </row>
    <row r="178" spans="1:11" s="18" customFormat="1" ht="18" customHeight="1" x14ac:dyDescent="0.2">
      <c r="A178" s="147"/>
      <c r="B178" s="75" t="s">
        <v>69</v>
      </c>
      <c r="C178" s="76">
        <v>902</v>
      </c>
      <c r="D178" s="71" t="s">
        <v>6</v>
      </c>
      <c r="E178" s="71" t="s">
        <v>70</v>
      </c>
      <c r="F178" s="71"/>
      <c r="G178" s="71"/>
      <c r="H178" s="71"/>
      <c r="I178" s="71"/>
      <c r="J178" s="71"/>
      <c r="K178" s="73">
        <f>SUM(K179+K184)</f>
        <v>21262.3</v>
      </c>
    </row>
    <row r="179" spans="1:11" s="18" customFormat="1" ht="31.5" customHeight="1" x14ac:dyDescent="0.2">
      <c r="A179" s="147"/>
      <c r="B179" s="92" t="s">
        <v>320</v>
      </c>
      <c r="C179" s="76">
        <v>902</v>
      </c>
      <c r="D179" s="71" t="s">
        <v>6</v>
      </c>
      <c r="E179" s="71" t="s">
        <v>70</v>
      </c>
      <c r="F179" s="71" t="s">
        <v>8</v>
      </c>
      <c r="G179" s="71"/>
      <c r="H179" s="71"/>
      <c r="I179" s="71"/>
      <c r="J179" s="71"/>
      <c r="K179" s="73">
        <f t="shared" ref="K179:K182" si="7">SUM(K180)</f>
        <v>19405.599999999999</v>
      </c>
    </row>
    <row r="180" spans="1:11" s="18" customFormat="1" ht="31.5" customHeight="1" x14ac:dyDescent="0.2">
      <c r="A180" s="147"/>
      <c r="B180" s="92" t="s">
        <v>321</v>
      </c>
      <c r="C180" s="76">
        <v>902</v>
      </c>
      <c r="D180" s="71" t="s">
        <v>6</v>
      </c>
      <c r="E180" s="71" t="s">
        <v>70</v>
      </c>
      <c r="F180" s="71" t="s">
        <v>8</v>
      </c>
      <c r="G180" s="71" t="s">
        <v>90</v>
      </c>
      <c r="H180" s="71"/>
      <c r="I180" s="71"/>
      <c r="J180" s="71"/>
      <c r="K180" s="73">
        <f t="shared" si="7"/>
        <v>19405.599999999999</v>
      </c>
    </row>
    <row r="181" spans="1:11" s="18" customFormat="1" ht="31.5" customHeight="1" x14ac:dyDescent="0.2">
      <c r="A181" s="147"/>
      <c r="B181" s="92" t="s">
        <v>91</v>
      </c>
      <c r="C181" s="76">
        <v>902</v>
      </c>
      <c r="D181" s="71" t="s">
        <v>6</v>
      </c>
      <c r="E181" s="71" t="s">
        <v>70</v>
      </c>
      <c r="F181" s="71" t="s">
        <v>8</v>
      </c>
      <c r="G181" s="71" t="s">
        <v>90</v>
      </c>
      <c r="H181" s="71" t="s">
        <v>4</v>
      </c>
      <c r="I181" s="71"/>
      <c r="J181" s="71"/>
      <c r="K181" s="73">
        <f t="shared" si="7"/>
        <v>19405.599999999999</v>
      </c>
    </row>
    <row r="182" spans="1:11" s="18" customFormat="1" ht="31.5" customHeight="1" x14ac:dyDescent="0.2">
      <c r="A182" s="147"/>
      <c r="B182" s="116" t="s">
        <v>235</v>
      </c>
      <c r="C182" s="76">
        <v>902</v>
      </c>
      <c r="D182" s="71" t="s">
        <v>6</v>
      </c>
      <c r="E182" s="71" t="s">
        <v>70</v>
      </c>
      <c r="F182" s="71" t="s">
        <v>8</v>
      </c>
      <c r="G182" s="71" t="s">
        <v>90</v>
      </c>
      <c r="H182" s="71" t="s">
        <v>4</v>
      </c>
      <c r="I182" s="71" t="s">
        <v>234</v>
      </c>
      <c r="J182" s="71"/>
      <c r="K182" s="73">
        <f t="shared" si="7"/>
        <v>19405.599999999999</v>
      </c>
    </row>
    <row r="183" spans="1:11" s="18" customFormat="1" ht="31.5" customHeight="1" x14ac:dyDescent="0.2">
      <c r="A183" s="147"/>
      <c r="B183" s="75" t="s">
        <v>122</v>
      </c>
      <c r="C183" s="76">
        <v>902</v>
      </c>
      <c r="D183" s="71" t="s">
        <v>6</v>
      </c>
      <c r="E183" s="71" t="s">
        <v>70</v>
      </c>
      <c r="F183" s="71" t="s">
        <v>8</v>
      </c>
      <c r="G183" s="71" t="s">
        <v>90</v>
      </c>
      <c r="H183" s="71" t="s">
        <v>4</v>
      </c>
      <c r="I183" s="71" t="s">
        <v>234</v>
      </c>
      <c r="J183" s="71" t="s">
        <v>49</v>
      </c>
      <c r="K183" s="73">
        <f>1950+650+2300+500+50+5000+1475.8+377.4+3878.2+1000+850+1374.2</f>
        <v>19405.599999999999</v>
      </c>
    </row>
    <row r="184" spans="1:11" s="18" customFormat="1" ht="18" customHeight="1" x14ac:dyDescent="0.2">
      <c r="A184" s="147"/>
      <c r="B184" s="92" t="s">
        <v>313</v>
      </c>
      <c r="C184" s="76">
        <v>902</v>
      </c>
      <c r="D184" s="72" t="s">
        <v>6</v>
      </c>
      <c r="E184" s="72" t="s">
        <v>70</v>
      </c>
      <c r="F184" s="72" t="s">
        <v>89</v>
      </c>
      <c r="G184" s="76"/>
      <c r="H184" s="72"/>
      <c r="I184" s="72"/>
      <c r="J184" s="72"/>
      <c r="K184" s="73">
        <f>SUM(K185+K189)</f>
        <v>1856.6999999999998</v>
      </c>
    </row>
    <row r="185" spans="1:11" s="18" customFormat="1" ht="18" customHeight="1" x14ac:dyDescent="0.2">
      <c r="A185" s="147"/>
      <c r="B185" s="92" t="s">
        <v>340</v>
      </c>
      <c r="C185" s="76">
        <v>902</v>
      </c>
      <c r="D185" s="72" t="s">
        <v>6</v>
      </c>
      <c r="E185" s="72" t="s">
        <v>70</v>
      </c>
      <c r="F185" s="72" t="s">
        <v>89</v>
      </c>
      <c r="G185" s="76">
        <v>1</v>
      </c>
      <c r="H185" s="72"/>
      <c r="I185" s="72"/>
      <c r="J185" s="72"/>
      <c r="K185" s="73">
        <f t="shared" ref="K185:K186" si="8">SUM(K186)</f>
        <v>794.4</v>
      </c>
    </row>
    <row r="186" spans="1:11" s="18" customFormat="1" ht="47.25" customHeight="1" x14ac:dyDescent="0.2">
      <c r="A186" s="147"/>
      <c r="B186" s="92" t="s">
        <v>341</v>
      </c>
      <c r="C186" s="76">
        <v>902</v>
      </c>
      <c r="D186" s="72" t="s">
        <v>6</v>
      </c>
      <c r="E186" s="72" t="s">
        <v>70</v>
      </c>
      <c r="F186" s="72" t="s">
        <v>89</v>
      </c>
      <c r="G186" s="76">
        <v>1</v>
      </c>
      <c r="H186" s="72" t="s">
        <v>2</v>
      </c>
      <c r="I186" s="72"/>
      <c r="J186" s="72"/>
      <c r="K186" s="73">
        <f t="shared" si="8"/>
        <v>794.4</v>
      </c>
    </row>
    <row r="187" spans="1:11" s="18" customFormat="1" ht="31.5" customHeight="1" x14ac:dyDescent="0.2">
      <c r="A187" s="147"/>
      <c r="B187" s="92" t="s">
        <v>495</v>
      </c>
      <c r="C187" s="76">
        <v>902</v>
      </c>
      <c r="D187" s="72" t="s">
        <v>6</v>
      </c>
      <c r="E187" s="72" t="s">
        <v>70</v>
      </c>
      <c r="F187" s="72" t="s">
        <v>89</v>
      </c>
      <c r="G187" s="76">
        <v>1</v>
      </c>
      <c r="H187" s="72" t="s">
        <v>2</v>
      </c>
      <c r="I187" s="72" t="s">
        <v>93</v>
      </c>
      <c r="J187" s="72"/>
      <c r="K187" s="73">
        <f>K188</f>
        <v>794.4</v>
      </c>
    </row>
    <row r="188" spans="1:11" s="18" customFormat="1" ht="31.5" customHeight="1" x14ac:dyDescent="0.2">
      <c r="A188" s="147"/>
      <c r="B188" s="75" t="s">
        <v>122</v>
      </c>
      <c r="C188" s="76">
        <v>902</v>
      </c>
      <c r="D188" s="72" t="s">
        <v>6</v>
      </c>
      <c r="E188" s="72" t="s">
        <v>70</v>
      </c>
      <c r="F188" s="72" t="s">
        <v>89</v>
      </c>
      <c r="G188" s="76">
        <v>1</v>
      </c>
      <c r="H188" s="72" t="s">
        <v>2</v>
      </c>
      <c r="I188" s="72" t="s">
        <v>93</v>
      </c>
      <c r="J188" s="72" t="s">
        <v>49</v>
      </c>
      <c r="K188" s="73">
        <f>550+244.4</f>
        <v>794.4</v>
      </c>
    </row>
    <row r="189" spans="1:11" s="18" customFormat="1" ht="47.25" customHeight="1" x14ac:dyDescent="0.2">
      <c r="A189" s="147"/>
      <c r="B189" s="75" t="s">
        <v>342</v>
      </c>
      <c r="C189" s="76">
        <v>902</v>
      </c>
      <c r="D189" s="72" t="s">
        <v>6</v>
      </c>
      <c r="E189" s="72" t="s">
        <v>70</v>
      </c>
      <c r="F189" s="71" t="s">
        <v>89</v>
      </c>
      <c r="G189" s="71" t="s">
        <v>138</v>
      </c>
      <c r="H189" s="71"/>
      <c r="I189" s="71"/>
      <c r="J189" s="72"/>
      <c r="K189" s="73">
        <f t="shared" ref="K189:K191" si="9">K190</f>
        <v>1062.3</v>
      </c>
    </row>
    <row r="190" spans="1:11" s="18" customFormat="1" ht="47.25" customHeight="1" x14ac:dyDescent="0.2">
      <c r="A190" s="147"/>
      <c r="B190" s="75" t="s">
        <v>343</v>
      </c>
      <c r="C190" s="76">
        <v>902</v>
      </c>
      <c r="D190" s="72" t="s">
        <v>6</v>
      </c>
      <c r="E190" s="72" t="s">
        <v>70</v>
      </c>
      <c r="F190" s="71" t="s">
        <v>89</v>
      </c>
      <c r="G190" s="71" t="s">
        <v>138</v>
      </c>
      <c r="H190" s="71" t="s">
        <v>2</v>
      </c>
      <c r="I190" s="71"/>
      <c r="J190" s="72"/>
      <c r="K190" s="73">
        <f t="shared" si="9"/>
        <v>1062.3</v>
      </c>
    </row>
    <row r="191" spans="1:11" s="18" customFormat="1" ht="47.25" customHeight="1" x14ac:dyDescent="0.2">
      <c r="A191" s="147"/>
      <c r="B191" s="75" t="s">
        <v>344</v>
      </c>
      <c r="C191" s="76">
        <v>902</v>
      </c>
      <c r="D191" s="72" t="s">
        <v>6</v>
      </c>
      <c r="E191" s="72" t="s">
        <v>70</v>
      </c>
      <c r="F191" s="71" t="s">
        <v>89</v>
      </c>
      <c r="G191" s="71" t="s">
        <v>138</v>
      </c>
      <c r="H191" s="71" t="s">
        <v>2</v>
      </c>
      <c r="I191" s="71" t="s">
        <v>207</v>
      </c>
      <c r="J191" s="72"/>
      <c r="K191" s="73">
        <f t="shared" si="9"/>
        <v>1062.3</v>
      </c>
    </row>
    <row r="192" spans="1:11" s="18" customFormat="1" ht="31.5" customHeight="1" x14ac:dyDescent="0.2">
      <c r="A192" s="147"/>
      <c r="B192" s="75" t="s">
        <v>122</v>
      </c>
      <c r="C192" s="76">
        <v>902</v>
      </c>
      <c r="D192" s="72" t="s">
        <v>6</v>
      </c>
      <c r="E192" s="72" t="s">
        <v>70</v>
      </c>
      <c r="F192" s="71" t="s">
        <v>89</v>
      </c>
      <c r="G192" s="71" t="s">
        <v>138</v>
      </c>
      <c r="H192" s="71" t="s">
        <v>2</v>
      </c>
      <c r="I192" s="71" t="s">
        <v>207</v>
      </c>
      <c r="J192" s="72" t="s">
        <v>49</v>
      </c>
      <c r="K192" s="73">
        <v>1062.3</v>
      </c>
    </row>
    <row r="193" spans="1:13" s="18" customFormat="1" ht="18" customHeight="1" x14ac:dyDescent="0.2">
      <c r="A193" s="147"/>
      <c r="B193" s="75" t="s">
        <v>41</v>
      </c>
      <c r="C193" s="76">
        <v>902</v>
      </c>
      <c r="D193" s="72" t="s">
        <v>7</v>
      </c>
      <c r="E193" s="71"/>
      <c r="F193" s="71"/>
      <c r="G193" s="90"/>
      <c r="H193" s="71"/>
      <c r="I193" s="71"/>
      <c r="J193" s="71"/>
      <c r="K193" s="73">
        <f>SUM(K194)</f>
        <v>1550018</v>
      </c>
      <c r="L193" s="36">
        <v>1550018</v>
      </c>
      <c r="M193" s="36"/>
    </row>
    <row r="194" spans="1:13" s="18" customFormat="1" ht="18" customHeight="1" x14ac:dyDescent="0.2">
      <c r="A194" s="147"/>
      <c r="B194" s="75" t="s">
        <v>255</v>
      </c>
      <c r="C194" s="76">
        <v>902</v>
      </c>
      <c r="D194" s="72" t="s">
        <v>7</v>
      </c>
      <c r="E194" s="71" t="s">
        <v>4</v>
      </c>
      <c r="F194" s="71"/>
      <c r="G194" s="90"/>
      <c r="H194" s="71"/>
      <c r="I194" s="71"/>
      <c r="J194" s="71"/>
      <c r="K194" s="73">
        <f>K195</f>
        <v>1550018</v>
      </c>
      <c r="L194" s="36"/>
      <c r="M194" s="36"/>
    </row>
    <row r="195" spans="1:13" s="18" customFormat="1" ht="18" customHeight="1" x14ac:dyDescent="0.2">
      <c r="A195" s="147"/>
      <c r="B195" s="92" t="s">
        <v>363</v>
      </c>
      <c r="C195" s="76">
        <v>902</v>
      </c>
      <c r="D195" s="72" t="s">
        <v>7</v>
      </c>
      <c r="E195" s="71" t="s">
        <v>4</v>
      </c>
      <c r="F195" s="71" t="s">
        <v>4</v>
      </c>
      <c r="G195" s="71"/>
      <c r="H195" s="71"/>
      <c r="I195" s="71"/>
      <c r="J195" s="72"/>
      <c r="K195" s="73">
        <f>K196</f>
        <v>1550018</v>
      </c>
      <c r="L195" s="36"/>
      <c r="M195" s="36"/>
    </row>
    <row r="196" spans="1:13" s="18" customFormat="1" ht="63" customHeight="1" x14ac:dyDescent="0.2">
      <c r="A196" s="147"/>
      <c r="B196" s="75" t="s">
        <v>481</v>
      </c>
      <c r="C196" s="76">
        <v>902</v>
      </c>
      <c r="D196" s="72" t="s">
        <v>7</v>
      </c>
      <c r="E196" s="71" t="s">
        <v>4</v>
      </c>
      <c r="F196" s="71" t="s">
        <v>4</v>
      </c>
      <c r="G196" s="71" t="s">
        <v>90</v>
      </c>
      <c r="H196" s="71"/>
      <c r="I196" s="71"/>
      <c r="J196" s="72"/>
      <c r="K196" s="73">
        <f>K197</f>
        <v>1550018</v>
      </c>
      <c r="L196" s="36"/>
      <c r="M196" s="36"/>
    </row>
    <row r="197" spans="1:13" s="18" customFormat="1" ht="31.5" customHeight="1" x14ac:dyDescent="0.2">
      <c r="A197" s="147"/>
      <c r="B197" s="92" t="s">
        <v>482</v>
      </c>
      <c r="C197" s="76">
        <v>902</v>
      </c>
      <c r="D197" s="72" t="s">
        <v>7</v>
      </c>
      <c r="E197" s="71" t="s">
        <v>4</v>
      </c>
      <c r="F197" s="71" t="s">
        <v>4</v>
      </c>
      <c r="G197" s="71" t="s">
        <v>90</v>
      </c>
      <c r="H197" s="71" t="s">
        <v>2</v>
      </c>
      <c r="I197" s="71"/>
      <c r="J197" s="72"/>
      <c r="K197" s="73">
        <f>K198+K200</f>
        <v>1550018</v>
      </c>
    </row>
    <row r="198" spans="1:13" s="18" customFormat="1" ht="18" customHeight="1" x14ac:dyDescent="0.2">
      <c r="A198" s="147"/>
      <c r="B198" s="75" t="s">
        <v>411</v>
      </c>
      <c r="C198" s="76">
        <v>902</v>
      </c>
      <c r="D198" s="72" t="s">
        <v>7</v>
      </c>
      <c r="E198" s="71" t="s">
        <v>4</v>
      </c>
      <c r="F198" s="71" t="s">
        <v>4</v>
      </c>
      <c r="G198" s="71" t="s">
        <v>90</v>
      </c>
      <c r="H198" s="71" t="s">
        <v>2</v>
      </c>
      <c r="I198" s="71" t="s">
        <v>579</v>
      </c>
      <c r="J198" s="72"/>
      <c r="K198" s="73">
        <f>K199</f>
        <v>1549938.3</v>
      </c>
    </row>
    <row r="199" spans="1:13" s="18" customFormat="1" ht="31.5" customHeight="1" x14ac:dyDescent="0.2">
      <c r="A199" s="147"/>
      <c r="B199" s="92" t="s">
        <v>75</v>
      </c>
      <c r="C199" s="76">
        <v>902</v>
      </c>
      <c r="D199" s="72" t="s">
        <v>7</v>
      </c>
      <c r="E199" s="71" t="s">
        <v>4</v>
      </c>
      <c r="F199" s="71" t="s">
        <v>4</v>
      </c>
      <c r="G199" s="71" t="s">
        <v>90</v>
      </c>
      <c r="H199" s="71" t="s">
        <v>2</v>
      </c>
      <c r="I199" s="71" t="s">
        <v>579</v>
      </c>
      <c r="J199" s="72" t="s">
        <v>54</v>
      </c>
      <c r="K199" s="73">
        <f>1542188.7+7749.6</f>
        <v>1549938.3</v>
      </c>
    </row>
    <row r="200" spans="1:13" s="18" customFormat="1" ht="31.5" customHeight="1" x14ac:dyDescent="0.2">
      <c r="A200" s="147"/>
      <c r="B200" s="75" t="s">
        <v>639</v>
      </c>
      <c r="C200" s="76">
        <v>902</v>
      </c>
      <c r="D200" s="71" t="s">
        <v>7</v>
      </c>
      <c r="E200" s="71" t="s">
        <v>4</v>
      </c>
      <c r="F200" s="71" t="s">
        <v>4</v>
      </c>
      <c r="G200" s="71" t="s">
        <v>90</v>
      </c>
      <c r="H200" s="71" t="s">
        <v>2</v>
      </c>
      <c r="I200" s="71" t="s">
        <v>638</v>
      </c>
      <c r="J200" s="71"/>
      <c r="K200" s="73">
        <f>K202+K201</f>
        <v>79.7</v>
      </c>
    </row>
    <row r="201" spans="1:13" s="18" customFormat="1" ht="31.5" customHeight="1" x14ac:dyDescent="0.2">
      <c r="A201" s="147"/>
      <c r="B201" s="75" t="s">
        <v>122</v>
      </c>
      <c r="C201" s="76">
        <v>902</v>
      </c>
      <c r="D201" s="71" t="s">
        <v>7</v>
      </c>
      <c r="E201" s="71" t="s">
        <v>4</v>
      </c>
      <c r="F201" s="71" t="s">
        <v>4</v>
      </c>
      <c r="G201" s="71" t="s">
        <v>90</v>
      </c>
      <c r="H201" s="71" t="s">
        <v>2</v>
      </c>
      <c r="I201" s="71" t="s">
        <v>638</v>
      </c>
      <c r="J201" s="71" t="s">
        <v>49</v>
      </c>
      <c r="K201" s="73">
        <f>42.4</f>
        <v>42.4</v>
      </c>
    </row>
    <row r="202" spans="1:13" s="18" customFormat="1" ht="31.5" customHeight="1" x14ac:dyDescent="0.2">
      <c r="A202" s="147"/>
      <c r="B202" s="75" t="s">
        <v>75</v>
      </c>
      <c r="C202" s="76">
        <v>902</v>
      </c>
      <c r="D202" s="71" t="s">
        <v>7</v>
      </c>
      <c r="E202" s="71" t="s">
        <v>4</v>
      </c>
      <c r="F202" s="71" t="s">
        <v>4</v>
      </c>
      <c r="G202" s="71" t="s">
        <v>90</v>
      </c>
      <c r="H202" s="71" t="s">
        <v>2</v>
      </c>
      <c r="I202" s="71" t="s">
        <v>638</v>
      </c>
      <c r="J202" s="71" t="s">
        <v>54</v>
      </c>
      <c r="K202" s="73">
        <f>37.1+41.8+0.8-42.4</f>
        <v>37.300000000000004</v>
      </c>
    </row>
    <row r="203" spans="1:13" s="18" customFormat="1" ht="18" customHeight="1" x14ac:dyDescent="0.2">
      <c r="A203" s="147"/>
      <c r="B203" s="75" t="s">
        <v>18</v>
      </c>
      <c r="C203" s="76">
        <v>902</v>
      </c>
      <c r="D203" s="72" t="s">
        <v>8</v>
      </c>
      <c r="E203" s="72"/>
      <c r="F203" s="71"/>
      <c r="G203" s="71"/>
      <c r="H203" s="71"/>
      <c r="I203" s="71"/>
      <c r="J203" s="72"/>
      <c r="K203" s="73">
        <f t="shared" ref="K203:K208" si="10">K204</f>
        <v>439</v>
      </c>
    </row>
    <row r="204" spans="1:13" s="18" customFormat="1" ht="17.25" customHeight="1" x14ac:dyDescent="0.2">
      <c r="A204" s="147"/>
      <c r="B204" s="75" t="s">
        <v>229</v>
      </c>
      <c r="C204" s="76">
        <v>902</v>
      </c>
      <c r="D204" s="72" t="s">
        <v>8</v>
      </c>
      <c r="E204" s="72" t="s">
        <v>7</v>
      </c>
      <c r="F204" s="71"/>
      <c r="G204" s="71"/>
      <c r="H204" s="71"/>
      <c r="I204" s="71"/>
      <c r="J204" s="72"/>
      <c r="K204" s="73">
        <f t="shared" si="10"/>
        <v>439</v>
      </c>
    </row>
    <row r="205" spans="1:13" s="18" customFormat="1" ht="31.5" customHeight="1" x14ac:dyDescent="0.2">
      <c r="A205" s="147"/>
      <c r="B205" s="75" t="s">
        <v>320</v>
      </c>
      <c r="C205" s="76">
        <v>902</v>
      </c>
      <c r="D205" s="72" t="s">
        <v>8</v>
      </c>
      <c r="E205" s="72" t="s">
        <v>7</v>
      </c>
      <c r="F205" s="71" t="s">
        <v>8</v>
      </c>
      <c r="G205" s="71"/>
      <c r="H205" s="71"/>
      <c r="I205" s="71"/>
      <c r="J205" s="72"/>
      <c r="K205" s="73">
        <f t="shared" si="10"/>
        <v>439</v>
      </c>
    </row>
    <row r="206" spans="1:13" s="18" customFormat="1" ht="31.5" customHeight="1" x14ac:dyDescent="0.2">
      <c r="A206" s="147"/>
      <c r="B206" s="75" t="s">
        <v>321</v>
      </c>
      <c r="C206" s="76">
        <v>902</v>
      </c>
      <c r="D206" s="72" t="s">
        <v>8</v>
      </c>
      <c r="E206" s="72" t="s">
        <v>7</v>
      </c>
      <c r="F206" s="71" t="s">
        <v>8</v>
      </c>
      <c r="G206" s="71" t="s">
        <v>90</v>
      </c>
      <c r="H206" s="71"/>
      <c r="I206" s="71"/>
      <c r="J206" s="72"/>
      <c r="K206" s="73">
        <f t="shared" si="10"/>
        <v>439</v>
      </c>
    </row>
    <row r="207" spans="1:13" s="18" customFormat="1" ht="31.5" customHeight="1" x14ac:dyDescent="0.2">
      <c r="A207" s="147"/>
      <c r="B207" s="75" t="s">
        <v>91</v>
      </c>
      <c r="C207" s="76">
        <v>902</v>
      </c>
      <c r="D207" s="72" t="s">
        <v>8</v>
      </c>
      <c r="E207" s="72" t="s">
        <v>7</v>
      </c>
      <c r="F207" s="71" t="s">
        <v>8</v>
      </c>
      <c r="G207" s="71" t="s">
        <v>90</v>
      </c>
      <c r="H207" s="71" t="s">
        <v>4</v>
      </c>
      <c r="I207" s="71"/>
      <c r="J207" s="72"/>
      <c r="K207" s="73">
        <f>K208</f>
        <v>439</v>
      </c>
    </row>
    <row r="208" spans="1:13" s="18" customFormat="1" ht="18" customHeight="1" x14ac:dyDescent="0.2">
      <c r="A208" s="147"/>
      <c r="B208" s="75" t="s">
        <v>231</v>
      </c>
      <c r="C208" s="76">
        <v>902</v>
      </c>
      <c r="D208" s="72" t="s">
        <v>8</v>
      </c>
      <c r="E208" s="72" t="s">
        <v>7</v>
      </c>
      <c r="F208" s="71" t="s">
        <v>8</v>
      </c>
      <c r="G208" s="71" t="s">
        <v>90</v>
      </c>
      <c r="H208" s="71" t="s">
        <v>4</v>
      </c>
      <c r="I208" s="71" t="s">
        <v>230</v>
      </c>
      <c r="J208" s="72"/>
      <c r="K208" s="73">
        <f t="shared" si="10"/>
        <v>439</v>
      </c>
    </row>
    <row r="209" spans="1:11" s="18" customFormat="1" ht="31.5" customHeight="1" x14ac:dyDescent="0.2">
      <c r="A209" s="147"/>
      <c r="B209" s="75" t="s">
        <v>122</v>
      </c>
      <c r="C209" s="76">
        <v>902</v>
      </c>
      <c r="D209" s="72" t="s">
        <v>8</v>
      </c>
      <c r="E209" s="72" t="s">
        <v>7</v>
      </c>
      <c r="F209" s="71" t="s">
        <v>8</v>
      </c>
      <c r="G209" s="71" t="s">
        <v>90</v>
      </c>
      <c r="H209" s="71" t="s">
        <v>4</v>
      </c>
      <c r="I209" s="71" t="s">
        <v>230</v>
      </c>
      <c r="J209" s="72" t="s">
        <v>49</v>
      </c>
      <c r="K209" s="73">
        <f>120+319</f>
        <v>439</v>
      </c>
    </row>
    <row r="210" spans="1:11" s="18" customFormat="1" ht="18" customHeight="1" x14ac:dyDescent="0.2">
      <c r="A210" s="147"/>
      <c r="B210" s="75" t="s">
        <v>71</v>
      </c>
      <c r="C210" s="76">
        <v>902</v>
      </c>
      <c r="D210" s="71" t="s">
        <v>17</v>
      </c>
      <c r="E210" s="71"/>
      <c r="F210" s="71"/>
      <c r="G210" s="71"/>
      <c r="H210" s="71"/>
      <c r="I210" s="71"/>
      <c r="J210" s="71"/>
      <c r="K210" s="73">
        <f>SUM(K211)</f>
        <v>11091.1</v>
      </c>
    </row>
    <row r="211" spans="1:11" s="18" customFormat="1" ht="18" customHeight="1" x14ac:dyDescent="0.2">
      <c r="A211" s="147"/>
      <c r="B211" s="118" t="s">
        <v>45</v>
      </c>
      <c r="C211" s="76">
        <v>902</v>
      </c>
      <c r="D211" s="71" t="s">
        <v>72</v>
      </c>
      <c r="E211" s="71" t="s">
        <v>6</v>
      </c>
      <c r="F211" s="71"/>
      <c r="G211" s="71"/>
      <c r="H211" s="71"/>
      <c r="I211" s="71"/>
      <c r="J211" s="71"/>
      <c r="K211" s="73">
        <f>SUM(K212)</f>
        <v>11091.1</v>
      </c>
    </row>
    <row r="212" spans="1:11" s="18" customFormat="1" ht="18" customHeight="1" x14ac:dyDescent="0.2">
      <c r="A212" s="147"/>
      <c r="B212" s="92" t="s">
        <v>661</v>
      </c>
      <c r="C212" s="76">
        <v>902</v>
      </c>
      <c r="D212" s="71" t="s">
        <v>72</v>
      </c>
      <c r="E212" s="71" t="s">
        <v>6</v>
      </c>
      <c r="F212" s="71" t="s">
        <v>10</v>
      </c>
      <c r="G212" s="71"/>
      <c r="H212" s="71"/>
      <c r="I212" s="71"/>
      <c r="J212" s="71"/>
      <c r="K212" s="73">
        <f t="shared" ref="K212:K215" si="11">SUM(K213)</f>
        <v>11091.1</v>
      </c>
    </row>
    <row r="213" spans="1:11" s="18" customFormat="1" ht="33.6" customHeight="1" x14ac:dyDescent="0.2">
      <c r="A213" s="147"/>
      <c r="B213" s="92" t="s">
        <v>662</v>
      </c>
      <c r="C213" s="76">
        <v>902</v>
      </c>
      <c r="D213" s="71" t="s">
        <v>72</v>
      </c>
      <c r="E213" s="71" t="s">
        <v>6</v>
      </c>
      <c r="F213" s="71" t="s">
        <v>10</v>
      </c>
      <c r="G213" s="71" t="s">
        <v>90</v>
      </c>
      <c r="H213" s="71"/>
      <c r="I213" s="71"/>
      <c r="J213" s="71"/>
      <c r="K213" s="73">
        <f t="shared" si="11"/>
        <v>11091.1</v>
      </c>
    </row>
    <row r="214" spans="1:11" s="18" customFormat="1" ht="31.5" customHeight="1" x14ac:dyDescent="0.2">
      <c r="A214" s="147"/>
      <c r="B214" s="92" t="s">
        <v>663</v>
      </c>
      <c r="C214" s="76">
        <v>902</v>
      </c>
      <c r="D214" s="71" t="s">
        <v>72</v>
      </c>
      <c r="E214" s="71" t="s">
        <v>6</v>
      </c>
      <c r="F214" s="71" t="s">
        <v>10</v>
      </c>
      <c r="G214" s="71" t="s">
        <v>90</v>
      </c>
      <c r="H214" s="71" t="s">
        <v>2</v>
      </c>
      <c r="I214" s="71"/>
      <c r="J214" s="71"/>
      <c r="K214" s="73">
        <f t="shared" si="11"/>
        <v>11091.1</v>
      </c>
    </row>
    <row r="215" spans="1:11" s="18" customFormat="1" ht="31.5" customHeight="1" x14ac:dyDescent="0.2">
      <c r="A215" s="147"/>
      <c r="B215" s="92" t="s">
        <v>664</v>
      </c>
      <c r="C215" s="76">
        <v>902</v>
      </c>
      <c r="D215" s="71" t="s">
        <v>72</v>
      </c>
      <c r="E215" s="71" t="s">
        <v>6</v>
      </c>
      <c r="F215" s="71" t="s">
        <v>10</v>
      </c>
      <c r="G215" s="71" t="s">
        <v>90</v>
      </c>
      <c r="H215" s="71" t="s">
        <v>2</v>
      </c>
      <c r="I215" s="71" t="s">
        <v>96</v>
      </c>
      <c r="J215" s="71"/>
      <c r="K215" s="73">
        <f t="shared" si="11"/>
        <v>11091.1</v>
      </c>
    </row>
    <row r="216" spans="1:11" s="18" customFormat="1" ht="31.5" customHeight="1" x14ac:dyDescent="0.2">
      <c r="A216" s="147"/>
      <c r="B216" s="75" t="s">
        <v>122</v>
      </c>
      <c r="C216" s="76">
        <v>902</v>
      </c>
      <c r="D216" s="71" t="s">
        <v>72</v>
      </c>
      <c r="E216" s="71" t="s">
        <v>6</v>
      </c>
      <c r="F216" s="71" t="s">
        <v>10</v>
      </c>
      <c r="G216" s="71" t="s">
        <v>90</v>
      </c>
      <c r="H216" s="71" t="s">
        <v>2</v>
      </c>
      <c r="I216" s="71" t="s">
        <v>96</v>
      </c>
      <c r="J216" s="71" t="s">
        <v>49</v>
      </c>
      <c r="K216" s="73">
        <v>11091.1</v>
      </c>
    </row>
    <row r="217" spans="1:11" s="18" customFormat="1" ht="18" customHeight="1" x14ac:dyDescent="0.2">
      <c r="A217" s="147"/>
      <c r="B217" s="75" t="s">
        <v>20</v>
      </c>
      <c r="C217" s="76">
        <v>902</v>
      </c>
      <c r="D217" s="71">
        <v>10</v>
      </c>
      <c r="E217" s="71"/>
      <c r="F217" s="71"/>
      <c r="G217" s="90"/>
      <c r="H217" s="71"/>
      <c r="I217" s="71"/>
      <c r="J217" s="71"/>
      <c r="K217" s="73">
        <f>SUM(K218+K224+K233+K239)</f>
        <v>127212</v>
      </c>
    </row>
    <row r="218" spans="1:11" s="18" customFormat="1" ht="18" customHeight="1" x14ac:dyDescent="0.2">
      <c r="A218" s="147"/>
      <c r="B218" s="118" t="s">
        <v>42</v>
      </c>
      <c r="C218" s="76">
        <v>902</v>
      </c>
      <c r="D218" s="71" t="s">
        <v>21</v>
      </c>
      <c r="E218" s="71" t="s">
        <v>2</v>
      </c>
      <c r="F218" s="71"/>
      <c r="G218" s="90"/>
      <c r="H218" s="71"/>
      <c r="I218" s="71"/>
      <c r="J218" s="71"/>
      <c r="K218" s="73">
        <f t="shared" ref="K218:K220" si="12">SUM(K219)</f>
        <v>21223.8</v>
      </c>
    </row>
    <row r="219" spans="1:11" s="18" customFormat="1" ht="31.5" customHeight="1" x14ac:dyDescent="0.2">
      <c r="A219" s="147"/>
      <c r="B219" s="92" t="s">
        <v>346</v>
      </c>
      <c r="C219" s="76">
        <v>902</v>
      </c>
      <c r="D219" s="71" t="s">
        <v>21</v>
      </c>
      <c r="E219" s="71" t="s">
        <v>2</v>
      </c>
      <c r="F219" s="71" t="s">
        <v>97</v>
      </c>
      <c r="G219" s="90"/>
      <c r="H219" s="71"/>
      <c r="I219" s="71"/>
      <c r="J219" s="71"/>
      <c r="K219" s="73">
        <f t="shared" si="12"/>
        <v>21223.8</v>
      </c>
    </row>
    <row r="220" spans="1:11" s="18" customFormat="1" ht="31.5" customHeight="1" x14ac:dyDescent="0.2">
      <c r="A220" s="147"/>
      <c r="B220" s="92" t="s">
        <v>347</v>
      </c>
      <c r="C220" s="76">
        <v>902</v>
      </c>
      <c r="D220" s="71" t="s">
        <v>21</v>
      </c>
      <c r="E220" s="71" t="s">
        <v>2</v>
      </c>
      <c r="F220" s="71" t="s">
        <v>97</v>
      </c>
      <c r="G220" s="90">
        <v>1</v>
      </c>
      <c r="H220" s="71"/>
      <c r="I220" s="71"/>
      <c r="J220" s="71"/>
      <c r="K220" s="73">
        <f t="shared" si="12"/>
        <v>21223.8</v>
      </c>
    </row>
    <row r="221" spans="1:11" s="18" customFormat="1" ht="31.5" customHeight="1" x14ac:dyDescent="0.2">
      <c r="A221" s="147"/>
      <c r="B221" s="116" t="s">
        <v>180</v>
      </c>
      <c r="C221" s="76">
        <v>902</v>
      </c>
      <c r="D221" s="71" t="s">
        <v>21</v>
      </c>
      <c r="E221" s="71" t="s">
        <v>2</v>
      </c>
      <c r="F221" s="71" t="s">
        <v>97</v>
      </c>
      <c r="G221" s="90">
        <v>1</v>
      </c>
      <c r="H221" s="71" t="s">
        <v>2</v>
      </c>
      <c r="I221" s="71"/>
      <c r="J221" s="71"/>
      <c r="K221" s="73">
        <f>SUM(K223)</f>
        <v>21223.8</v>
      </c>
    </row>
    <row r="222" spans="1:11" s="18" customFormat="1" ht="31.5" customHeight="1" x14ac:dyDescent="0.2">
      <c r="A222" s="147"/>
      <c r="B222" s="116" t="s">
        <v>348</v>
      </c>
      <c r="C222" s="76">
        <v>902</v>
      </c>
      <c r="D222" s="71" t="s">
        <v>21</v>
      </c>
      <c r="E222" s="71" t="s">
        <v>2</v>
      </c>
      <c r="F222" s="71" t="s">
        <v>97</v>
      </c>
      <c r="G222" s="90">
        <v>1</v>
      </c>
      <c r="H222" s="71" t="s">
        <v>2</v>
      </c>
      <c r="I222" s="71" t="s">
        <v>98</v>
      </c>
      <c r="J222" s="71"/>
      <c r="K222" s="73">
        <f>SUM(K223)</f>
        <v>21223.8</v>
      </c>
    </row>
    <row r="223" spans="1:11" s="18" customFormat="1" ht="18" customHeight="1" x14ac:dyDescent="0.2">
      <c r="A223" s="147"/>
      <c r="B223" s="74" t="s">
        <v>55</v>
      </c>
      <c r="C223" s="76">
        <v>902</v>
      </c>
      <c r="D223" s="71" t="s">
        <v>21</v>
      </c>
      <c r="E223" s="71" t="s">
        <v>2</v>
      </c>
      <c r="F223" s="71" t="s">
        <v>97</v>
      </c>
      <c r="G223" s="90">
        <v>1</v>
      </c>
      <c r="H223" s="71" t="s">
        <v>2</v>
      </c>
      <c r="I223" s="71" t="s">
        <v>98</v>
      </c>
      <c r="J223" s="71" t="s">
        <v>56</v>
      </c>
      <c r="K223" s="73">
        <f>17371.7+3852.1</f>
        <v>21223.8</v>
      </c>
    </row>
    <row r="224" spans="1:11" s="18" customFormat="1" ht="18" customHeight="1" x14ac:dyDescent="0.2">
      <c r="A224" s="147"/>
      <c r="B224" s="74" t="s">
        <v>28</v>
      </c>
      <c r="C224" s="76">
        <v>902</v>
      </c>
      <c r="D224" s="71" t="s">
        <v>21</v>
      </c>
      <c r="E224" s="71" t="s">
        <v>5</v>
      </c>
      <c r="F224" s="71"/>
      <c r="G224" s="90"/>
      <c r="H224" s="71"/>
      <c r="I224" s="71"/>
      <c r="J224" s="71"/>
      <c r="K224" s="73">
        <f>K225</f>
        <v>60139.199999999997</v>
      </c>
    </row>
    <row r="225" spans="1:11" s="18" customFormat="1" ht="31.5" customHeight="1" x14ac:dyDescent="0.2">
      <c r="A225" s="147"/>
      <c r="B225" s="92" t="s">
        <v>346</v>
      </c>
      <c r="C225" s="76">
        <v>902</v>
      </c>
      <c r="D225" s="71" t="s">
        <v>21</v>
      </c>
      <c r="E225" s="71" t="s">
        <v>5</v>
      </c>
      <c r="F225" s="71" t="s">
        <v>97</v>
      </c>
      <c r="G225" s="71"/>
      <c r="H225" s="71"/>
      <c r="I225" s="71"/>
      <c r="J225" s="72"/>
      <c r="K225" s="73">
        <f>SUM(K226)</f>
        <v>60139.199999999997</v>
      </c>
    </row>
    <row r="226" spans="1:11" s="18" customFormat="1" ht="31.5" customHeight="1" x14ac:dyDescent="0.2">
      <c r="A226" s="147"/>
      <c r="B226" s="92" t="s">
        <v>347</v>
      </c>
      <c r="C226" s="76">
        <v>902</v>
      </c>
      <c r="D226" s="71" t="s">
        <v>21</v>
      </c>
      <c r="E226" s="71" t="s">
        <v>5</v>
      </c>
      <c r="F226" s="71" t="s">
        <v>97</v>
      </c>
      <c r="G226" s="71" t="s">
        <v>90</v>
      </c>
      <c r="H226" s="71"/>
      <c r="I226" s="71"/>
      <c r="J226" s="71"/>
      <c r="K226" s="73">
        <f>K227+K230</f>
        <v>60139.199999999997</v>
      </c>
    </row>
    <row r="227" spans="1:11" s="18" customFormat="1" ht="52.5" customHeight="1" x14ac:dyDescent="0.2">
      <c r="A227" s="147"/>
      <c r="B227" s="75" t="s">
        <v>180</v>
      </c>
      <c r="C227" s="76">
        <v>902</v>
      </c>
      <c r="D227" s="71" t="s">
        <v>21</v>
      </c>
      <c r="E227" s="71" t="s">
        <v>5</v>
      </c>
      <c r="F227" s="71" t="s">
        <v>97</v>
      </c>
      <c r="G227" s="71" t="s">
        <v>90</v>
      </c>
      <c r="H227" s="71" t="s">
        <v>2</v>
      </c>
      <c r="I227" s="71"/>
      <c r="J227" s="71"/>
      <c r="K227" s="73">
        <f>SUM(K228)</f>
        <v>3000</v>
      </c>
    </row>
    <row r="228" spans="1:11" s="18" customFormat="1" ht="31.5" customHeight="1" x14ac:dyDescent="0.2">
      <c r="A228" s="147"/>
      <c r="B228" s="92" t="s">
        <v>348</v>
      </c>
      <c r="C228" s="76">
        <v>902</v>
      </c>
      <c r="D228" s="71" t="s">
        <v>21</v>
      </c>
      <c r="E228" s="71" t="s">
        <v>5</v>
      </c>
      <c r="F228" s="71" t="s">
        <v>97</v>
      </c>
      <c r="G228" s="71" t="s">
        <v>90</v>
      </c>
      <c r="H228" s="71" t="s">
        <v>2</v>
      </c>
      <c r="I228" s="71" t="s">
        <v>98</v>
      </c>
      <c r="J228" s="71"/>
      <c r="K228" s="73">
        <f>SUM(K229)</f>
        <v>3000</v>
      </c>
    </row>
    <row r="229" spans="1:11" s="18" customFormat="1" ht="18" customHeight="1" x14ac:dyDescent="0.2">
      <c r="A229" s="147"/>
      <c r="B229" s="75" t="s">
        <v>55</v>
      </c>
      <c r="C229" s="76">
        <v>902</v>
      </c>
      <c r="D229" s="71" t="s">
        <v>21</v>
      </c>
      <c r="E229" s="71" t="s">
        <v>5</v>
      </c>
      <c r="F229" s="71" t="s">
        <v>97</v>
      </c>
      <c r="G229" s="71" t="s">
        <v>90</v>
      </c>
      <c r="H229" s="71" t="s">
        <v>2</v>
      </c>
      <c r="I229" s="71" t="s">
        <v>98</v>
      </c>
      <c r="J229" s="71" t="s">
        <v>56</v>
      </c>
      <c r="K229" s="73">
        <f>3000</f>
        <v>3000</v>
      </c>
    </row>
    <row r="230" spans="1:11" s="18" customFormat="1" ht="103.5" customHeight="1" x14ac:dyDescent="0.2">
      <c r="A230" s="147"/>
      <c r="B230" s="75" t="s">
        <v>349</v>
      </c>
      <c r="C230" s="76">
        <v>902</v>
      </c>
      <c r="D230" s="71" t="s">
        <v>21</v>
      </c>
      <c r="E230" s="71" t="s">
        <v>5</v>
      </c>
      <c r="F230" s="71" t="s">
        <v>97</v>
      </c>
      <c r="G230" s="71" t="s">
        <v>90</v>
      </c>
      <c r="H230" s="71" t="s">
        <v>4</v>
      </c>
      <c r="I230" s="71"/>
      <c r="J230" s="71"/>
      <c r="K230" s="73">
        <f>K231</f>
        <v>57139.199999999997</v>
      </c>
    </row>
    <row r="231" spans="1:11" s="18" customFormat="1" ht="100.5" customHeight="1" x14ac:dyDescent="0.2">
      <c r="A231" s="147"/>
      <c r="B231" s="75" t="s">
        <v>350</v>
      </c>
      <c r="C231" s="76">
        <v>902</v>
      </c>
      <c r="D231" s="71" t="s">
        <v>21</v>
      </c>
      <c r="E231" s="71" t="s">
        <v>5</v>
      </c>
      <c r="F231" s="71" t="s">
        <v>97</v>
      </c>
      <c r="G231" s="71" t="s">
        <v>90</v>
      </c>
      <c r="H231" s="71" t="s">
        <v>4</v>
      </c>
      <c r="I231" s="71" t="s">
        <v>306</v>
      </c>
      <c r="J231" s="71"/>
      <c r="K231" s="73">
        <f>K232</f>
        <v>57139.199999999997</v>
      </c>
    </row>
    <row r="232" spans="1:11" s="18" customFormat="1" ht="18" customHeight="1" x14ac:dyDescent="0.2">
      <c r="A232" s="147"/>
      <c r="B232" s="75" t="s">
        <v>55</v>
      </c>
      <c r="C232" s="76">
        <v>902</v>
      </c>
      <c r="D232" s="71" t="s">
        <v>21</v>
      </c>
      <c r="E232" s="71" t="s">
        <v>5</v>
      </c>
      <c r="F232" s="71" t="s">
        <v>97</v>
      </c>
      <c r="G232" s="71" t="s">
        <v>90</v>
      </c>
      <c r="H232" s="71" t="s">
        <v>4</v>
      </c>
      <c r="I232" s="71" t="s">
        <v>306</v>
      </c>
      <c r="J232" s="71" t="s">
        <v>56</v>
      </c>
      <c r="K232" s="73">
        <f>4000+53139.2</f>
        <v>57139.199999999997</v>
      </c>
    </row>
    <row r="233" spans="1:11" s="18" customFormat="1" ht="18" customHeight="1" x14ac:dyDescent="0.2">
      <c r="A233" s="147"/>
      <c r="B233" s="74" t="s">
        <v>29</v>
      </c>
      <c r="C233" s="76">
        <v>902</v>
      </c>
      <c r="D233" s="71" t="s">
        <v>21</v>
      </c>
      <c r="E233" s="71" t="s">
        <v>6</v>
      </c>
      <c r="F233" s="71"/>
      <c r="G233" s="90"/>
      <c r="H233" s="71"/>
      <c r="I233" s="71"/>
      <c r="J233" s="71"/>
      <c r="K233" s="73">
        <f>K234</f>
        <v>39097.800000000003</v>
      </c>
    </row>
    <row r="234" spans="1:11" s="18" customFormat="1" ht="18" customHeight="1" x14ac:dyDescent="0.2">
      <c r="A234" s="147"/>
      <c r="B234" s="92" t="s">
        <v>313</v>
      </c>
      <c r="C234" s="76">
        <v>902</v>
      </c>
      <c r="D234" s="71" t="s">
        <v>21</v>
      </c>
      <c r="E234" s="71" t="s">
        <v>6</v>
      </c>
      <c r="F234" s="71" t="s">
        <v>89</v>
      </c>
      <c r="G234" s="90"/>
      <c r="H234" s="71"/>
      <c r="I234" s="71"/>
      <c r="J234" s="71"/>
      <c r="K234" s="73">
        <f t="shared" ref="K234" si="13">K235</f>
        <v>39097.800000000003</v>
      </c>
    </row>
    <row r="235" spans="1:11" s="18" customFormat="1" ht="18" customHeight="1" x14ac:dyDescent="0.2">
      <c r="A235" s="147"/>
      <c r="B235" s="92" t="s">
        <v>160</v>
      </c>
      <c r="C235" s="76">
        <v>902</v>
      </c>
      <c r="D235" s="71" t="s">
        <v>21</v>
      </c>
      <c r="E235" s="71" t="s">
        <v>6</v>
      </c>
      <c r="F235" s="71" t="s">
        <v>89</v>
      </c>
      <c r="G235" s="90">
        <v>2</v>
      </c>
      <c r="H235" s="71"/>
      <c r="I235" s="71"/>
      <c r="J235" s="71"/>
      <c r="K235" s="73">
        <f t="shared" ref="K235:K237" si="14">SUM(K236)</f>
        <v>39097.800000000003</v>
      </c>
    </row>
    <row r="236" spans="1:11" s="18" customFormat="1" ht="31.5" customHeight="1" x14ac:dyDescent="0.2">
      <c r="A236" s="147"/>
      <c r="B236" s="92" t="s">
        <v>94</v>
      </c>
      <c r="C236" s="76">
        <v>902</v>
      </c>
      <c r="D236" s="71" t="s">
        <v>21</v>
      </c>
      <c r="E236" s="71" t="s">
        <v>6</v>
      </c>
      <c r="F236" s="71" t="s">
        <v>89</v>
      </c>
      <c r="G236" s="90">
        <v>2</v>
      </c>
      <c r="H236" s="71" t="s">
        <v>2</v>
      </c>
      <c r="I236" s="71"/>
      <c r="J236" s="71"/>
      <c r="K236" s="73">
        <f t="shared" si="14"/>
        <v>39097.800000000003</v>
      </c>
    </row>
    <row r="237" spans="1:11" s="18" customFormat="1" ht="18" customHeight="1" x14ac:dyDescent="0.2">
      <c r="A237" s="147"/>
      <c r="B237" s="92" t="s">
        <v>178</v>
      </c>
      <c r="C237" s="76">
        <v>902</v>
      </c>
      <c r="D237" s="71" t="s">
        <v>21</v>
      </c>
      <c r="E237" s="71" t="s">
        <v>6</v>
      </c>
      <c r="F237" s="71" t="s">
        <v>89</v>
      </c>
      <c r="G237" s="90">
        <v>2</v>
      </c>
      <c r="H237" s="71" t="s">
        <v>2</v>
      </c>
      <c r="I237" s="71" t="s">
        <v>179</v>
      </c>
      <c r="J237" s="71"/>
      <c r="K237" s="73">
        <f t="shared" si="14"/>
        <v>39097.800000000003</v>
      </c>
    </row>
    <row r="238" spans="1:11" s="18" customFormat="1" ht="18" customHeight="1" x14ac:dyDescent="0.2">
      <c r="A238" s="147"/>
      <c r="B238" s="74" t="s">
        <v>55</v>
      </c>
      <c r="C238" s="76">
        <v>902</v>
      </c>
      <c r="D238" s="71" t="s">
        <v>21</v>
      </c>
      <c r="E238" s="71" t="s">
        <v>6</v>
      </c>
      <c r="F238" s="71" t="s">
        <v>89</v>
      </c>
      <c r="G238" s="90">
        <v>2</v>
      </c>
      <c r="H238" s="71" t="s">
        <v>2</v>
      </c>
      <c r="I238" s="71" t="s">
        <v>179</v>
      </c>
      <c r="J238" s="71" t="s">
        <v>56</v>
      </c>
      <c r="K238" s="73">
        <f>21112.8+17985</f>
        <v>39097.800000000003</v>
      </c>
    </row>
    <row r="239" spans="1:11" s="18" customFormat="1" ht="18" customHeight="1" x14ac:dyDescent="0.2">
      <c r="A239" s="147"/>
      <c r="B239" s="75" t="s">
        <v>62</v>
      </c>
      <c r="C239" s="76">
        <v>902</v>
      </c>
      <c r="D239" s="71" t="s">
        <v>21</v>
      </c>
      <c r="E239" s="71" t="s">
        <v>30</v>
      </c>
      <c r="F239" s="71"/>
      <c r="G239" s="90"/>
      <c r="H239" s="71"/>
      <c r="I239" s="71"/>
      <c r="J239" s="71"/>
      <c r="K239" s="73">
        <f>SUM(K240+K245)</f>
        <v>6751.2</v>
      </c>
    </row>
    <row r="240" spans="1:11" s="18" customFormat="1" ht="31.5" customHeight="1" x14ac:dyDescent="0.2">
      <c r="A240" s="147"/>
      <c r="B240" s="92" t="s">
        <v>346</v>
      </c>
      <c r="C240" s="76">
        <v>902</v>
      </c>
      <c r="D240" s="71" t="s">
        <v>21</v>
      </c>
      <c r="E240" s="71" t="s">
        <v>30</v>
      </c>
      <c r="F240" s="71" t="s">
        <v>97</v>
      </c>
      <c r="G240" s="71"/>
      <c r="H240" s="71"/>
      <c r="I240" s="71"/>
      <c r="J240" s="71"/>
      <c r="K240" s="73">
        <f>K241</f>
        <v>1380</v>
      </c>
    </row>
    <row r="241" spans="1:11" s="18" customFormat="1" ht="31.5" customHeight="1" x14ac:dyDescent="0.2">
      <c r="A241" s="147"/>
      <c r="B241" s="92" t="s">
        <v>347</v>
      </c>
      <c r="C241" s="76">
        <v>902</v>
      </c>
      <c r="D241" s="71" t="s">
        <v>21</v>
      </c>
      <c r="E241" s="71" t="s">
        <v>30</v>
      </c>
      <c r="F241" s="71" t="s">
        <v>97</v>
      </c>
      <c r="G241" s="71" t="s">
        <v>90</v>
      </c>
      <c r="H241" s="71"/>
      <c r="I241" s="71"/>
      <c r="J241" s="71"/>
      <c r="K241" s="73">
        <f>K242</f>
        <v>1380</v>
      </c>
    </row>
    <row r="242" spans="1:11" s="18" customFormat="1" ht="31.5" customHeight="1" x14ac:dyDescent="0.2">
      <c r="A242" s="147"/>
      <c r="B242" s="75" t="s">
        <v>304</v>
      </c>
      <c r="C242" s="76">
        <v>902</v>
      </c>
      <c r="D242" s="71" t="s">
        <v>21</v>
      </c>
      <c r="E242" s="71" t="s">
        <v>30</v>
      </c>
      <c r="F242" s="71" t="s">
        <v>97</v>
      </c>
      <c r="G242" s="71" t="s">
        <v>90</v>
      </c>
      <c r="H242" s="71" t="s">
        <v>5</v>
      </c>
      <c r="I242" s="71"/>
      <c r="J242" s="71"/>
      <c r="K242" s="73">
        <f>K243</f>
        <v>1380</v>
      </c>
    </row>
    <row r="243" spans="1:11" s="18" customFormat="1" ht="86.25" customHeight="1" x14ac:dyDescent="0.2">
      <c r="A243" s="147"/>
      <c r="B243" s="75" t="s">
        <v>351</v>
      </c>
      <c r="C243" s="76">
        <v>902</v>
      </c>
      <c r="D243" s="71" t="s">
        <v>21</v>
      </c>
      <c r="E243" s="71" t="s">
        <v>30</v>
      </c>
      <c r="F243" s="71" t="s">
        <v>97</v>
      </c>
      <c r="G243" s="71" t="s">
        <v>90</v>
      </c>
      <c r="H243" s="71" t="s">
        <v>5</v>
      </c>
      <c r="I243" s="71" t="s">
        <v>305</v>
      </c>
      <c r="J243" s="71"/>
      <c r="K243" s="73">
        <f>K244</f>
        <v>1380</v>
      </c>
    </row>
    <row r="244" spans="1:11" s="18" customFormat="1" ht="18" customHeight="1" x14ac:dyDescent="0.2">
      <c r="A244" s="147"/>
      <c r="B244" s="74" t="s">
        <v>55</v>
      </c>
      <c r="C244" s="76">
        <v>902</v>
      </c>
      <c r="D244" s="71" t="s">
        <v>21</v>
      </c>
      <c r="E244" s="71" t="s">
        <v>30</v>
      </c>
      <c r="F244" s="71" t="s">
        <v>97</v>
      </c>
      <c r="G244" s="71" t="s">
        <v>90</v>
      </c>
      <c r="H244" s="71" t="s">
        <v>5</v>
      </c>
      <c r="I244" s="71" t="s">
        <v>305</v>
      </c>
      <c r="J244" s="71" t="s">
        <v>56</v>
      </c>
      <c r="K244" s="73">
        <v>1380</v>
      </c>
    </row>
    <row r="245" spans="1:11" ht="18" customHeight="1" x14ac:dyDescent="0.2">
      <c r="A245" s="147"/>
      <c r="B245" s="75" t="s">
        <v>67</v>
      </c>
      <c r="C245" s="76">
        <v>902</v>
      </c>
      <c r="D245" s="71" t="s">
        <v>21</v>
      </c>
      <c r="E245" s="71" t="s">
        <v>30</v>
      </c>
      <c r="F245" s="71">
        <v>52</v>
      </c>
      <c r="G245" s="90"/>
      <c r="H245" s="71"/>
      <c r="I245" s="71"/>
      <c r="J245" s="71"/>
      <c r="K245" s="73">
        <f>SUM(K246)</f>
        <v>5371.2</v>
      </c>
    </row>
    <row r="246" spans="1:11" ht="18" customHeight="1" x14ac:dyDescent="0.2">
      <c r="A246" s="147"/>
      <c r="B246" s="75" t="s">
        <v>52</v>
      </c>
      <c r="C246" s="76">
        <v>902</v>
      </c>
      <c r="D246" s="71" t="s">
        <v>21</v>
      </c>
      <c r="E246" s="71" t="s">
        <v>30</v>
      </c>
      <c r="F246" s="71" t="s">
        <v>81</v>
      </c>
      <c r="G246" s="90">
        <v>2</v>
      </c>
      <c r="H246" s="71"/>
      <c r="I246" s="71"/>
      <c r="J246" s="71"/>
      <c r="K246" s="73">
        <f>SUM(K247)</f>
        <v>5371.2</v>
      </c>
    </row>
    <row r="247" spans="1:11" s="18" customFormat="1" ht="47.25" customHeight="1" x14ac:dyDescent="0.2">
      <c r="A247" s="147"/>
      <c r="B247" s="75" t="s">
        <v>398</v>
      </c>
      <c r="C247" s="76">
        <v>902</v>
      </c>
      <c r="D247" s="71" t="s">
        <v>21</v>
      </c>
      <c r="E247" s="71" t="s">
        <v>30</v>
      </c>
      <c r="F247" s="71" t="s">
        <v>81</v>
      </c>
      <c r="G247" s="90">
        <v>2</v>
      </c>
      <c r="H247" s="71" t="s">
        <v>77</v>
      </c>
      <c r="I247" s="71" t="s">
        <v>240</v>
      </c>
      <c r="J247" s="71"/>
      <c r="K247" s="73">
        <f>SUM(K248:K250)</f>
        <v>5371.2</v>
      </c>
    </row>
    <row r="248" spans="1:11" s="18" customFormat="1" ht="47.25" customHeight="1" x14ac:dyDescent="0.2">
      <c r="A248" s="147"/>
      <c r="B248" s="75" t="s">
        <v>121</v>
      </c>
      <c r="C248" s="76">
        <v>902</v>
      </c>
      <c r="D248" s="71" t="s">
        <v>21</v>
      </c>
      <c r="E248" s="71" t="s">
        <v>30</v>
      </c>
      <c r="F248" s="71" t="s">
        <v>81</v>
      </c>
      <c r="G248" s="90">
        <v>2</v>
      </c>
      <c r="H248" s="71" t="s">
        <v>77</v>
      </c>
      <c r="I248" s="71" t="s">
        <v>240</v>
      </c>
      <c r="J248" s="71" t="s">
        <v>48</v>
      </c>
      <c r="K248" s="73">
        <v>5034.3999999999996</v>
      </c>
    </row>
    <row r="249" spans="1:11" s="18" customFormat="1" ht="31.5" customHeight="1" x14ac:dyDescent="0.2">
      <c r="A249" s="148"/>
      <c r="B249" s="75" t="s">
        <v>122</v>
      </c>
      <c r="C249" s="76">
        <v>902</v>
      </c>
      <c r="D249" s="71" t="s">
        <v>21</v>
      </c>
      <c r="E249" s="71" t="s">
        <v>30</v>
      </c>
      <c r="F249" s="71" t="s">
        <v>81</v>
      </c>
      <c r="G249" s="90">
        <v>2</v>
      </c>
      <c r="H249" s="71" t="s">
        <v>77</v>
      </c>
      <c r="I249" s="71" t="s">
        <v>240</v>
      </c>
      <c r="J249" s="71" t="s">
        <v>49</v>
      </c>
      <c r="K249" s="73">
        <v>336.8</v>
      </c>
    </row>
    <row r="250" spans="1:11" s="18" customFormat="1" ht="18" customHeight="1" x14ac:dyDescent="0.2">
      <c r="A250" s="119"/>
      <c r="B250" s="74" t="s">
        <v>55</v>
      </c>
      <c r="C250" s="76">
        <v>902</v>
      </c>
      <c r="D250" s="71" t="s">
        <v>21</v>
      </c>
      <c r="E250" s="71" t="s">
        <v>30</v>
      </c>
      <c r="F250" s="71" t="s">
        <v>81</v>
      </c>
      <c r="G250" s="90">
        <v>2</v>
      </c>
      <c r="H250" s="71" t="s">
        <v>77</v>
      </c>
      <c r="I250" s="71" t="s">
        <v>240</v>
      </c>
      <c r="J250" s="71" t="s">
        <v>56</v>
      </c>
      <c r="K250" s="73"/>
    </row>
    <row r="251" spans="1:11" s="18" customFormat="1" ht="18" customHeight="1" x14ac:dyDescent="0.2">
      <c r="A251" s="119"/>
      <c r="B251" s="75" t="s">
        <v>531</v>
      </c>
      <c r="C251" s="76">
        <v>902</v>
      </c>
      <c r="D251" s="71" t="s">
        <v>40</v>
      </c>
      <c r="E251" s="71"/>
      <c r="F251" s="71"/>
      <c r="G251" s="90"/>
      <c r="H251" s="71"/>
      <c r="I251" s="71"/>
      <c r="J251" s="71"/>
      <c r="K251" s="73">
        <f t="shared" ref="K251:K256" si="15">K252</f>
        <v>5308.3</v>
      </c>
    </row>
    <row r="252" spans="1:11" s="18" customFormat="1" ht="18" customHeight="1" x14ac:dyDescent="0.2">
      <c r="A252" s="119"/>
      <c r="B252" s="75" t="s">
        <v>532</v>
      </c>
      <c r="C252" s="76">
        <v>902</v>
      </c>
      <c r="D252" s="71" t="s">
        <v>40</v>
      </c>
      <c r="E252" s="71" t="s">
        <v>2</v>
      </c>
      <c r="F252" s="71"/>
      <c r="G252" s="90"/>
      <c r="H252" s="71"/>
      <c r="I252" s="71"/>
      <c r="J252" s="71"/>
      <c r="K252" s="73">
        <f t="shared" si="15"/>
        <v>5308.3</v>
      </c>
    </row>
    <row r="253" spans="1:11" s="18" customFormat="1" ht="18" customHeight="1" x14ac:dyDescent="0.2">
      <c r="A253" s="119"/>
      <c r="B253" s="75" t="s">
        <v>436</v>
      </c>
      <c r="C253" s="76">
        <v>902</v>
      </c>
      <c r="D253" s="71" t="s">
        <v>40</v>
      </c>
      <c r="E253" s="71" t="s">
        <v>2</v>
      </c>
      <c r="F253" s="71" t="s">
        <v>435</v>
      </c>
      <c r="G253" s="90"/>
      <c r="H253" s="71"/>
      <c r="I253" s="71"/>
      <c r="J253" s="71"/>
      <c r="K253" s="73">
        <f t="shared" si="15"/>
        <v>5308.3</v>
      </c>
    </row>
    <row r="254" spans="1:11" s="18" customFormat="1" ht="18" customHeight="1" x14ac:dyDescent="0.2">
      <c r="A254" s="119"/>
      <c r="B254" s="92" t="s">
        <v>437</v>
      </c>
      <c r="C254" s="76">
        <v>902</v>
      </c>
      <c r="D254" s="71" t="s">
        <v>40</v>
      </c>
      <c r="E254" s="71" t="s">
        <v>2</v>
      </c>
      <c r="F254" s="71" t="s">
        <v>435</v>
      </c>
      <c r="G254" s="90">
        <v>1</v>
      </c>
      <c r="H254" s="71"/>
      <c r="I254" s="71"/>
      <c r="J254" s="71"/>
      <c r="K254" s="73">
        <f t="shared" si="15"/>
        <v>5308.3</v>
      </c>
    </row>
    <row r="255" spans="1:11" s="18" customFormat="1" ht="48" customHeight="1" x14ac:dyDescent="0.2">
      <c r="A255" s="119"/>
      <c r="B255" s="92" t="s">
        <v>357</v>
      </c>
      <c r="C255" s="76">
        <v>902</v>
      </c>
      <c r="D255" s="71" t="s">
        <v>40</v>
      </c>
      <c r="E255" s="71" t="s">
        <v>2</v>
      </c>
      <c r="F255" s="71" t="s">
        <v>435</v>
      </c>
      <c r="G255" s="90">
        <v>1</v>
      </c>
      <c r="H255" s="71" t="s">
        <v>2</v>
      </c>
      <c r="I255" s="71"/>
      <c r="J255" s="71"/>
      <c r="K255" s="73">
        <f t="shared" si="15"/>
        <v>5308.3</v>
      </c>
    </row>
    <row r="256" spans="1:11" s="18" customFormat="1" ht="18" customHeight="1" x14ac:dyDescent="0.2">
      <c r="A256" s="119"/>
      <c r="B256" s="92" t="s">
        <v>99</v>
      </c>
      <c r="C256" s="76">
        <v>902</v>
      </c>
      <c r="D256" s="71" t="s">
        <v>40</v>
      </c>
      <c r="E256" s="71" t="s">
        <v>2</v>
      </c>
      <c r="F256" s="71" t="s">
        <v>435</v>
      </c>
      <c r="G256" s="90">
        <v>1</v>
      </c>
      <c r="H256" s="71" t="s">
        <v>2</v>
      </c>
      <c r="I256" s="71" t="s">
        <v>100</v>
      </c>
      <c r="J256" s="71"/>
      <c r="K256" s="73">
        <f t="shared" si="15"/>
        <v>5308.3</v>
      </c>
    </row>
    <row r="257" spans="1:11" s="18" customFormat="1" ht="18" customHeight="1" x14ac:dyDescent="0.2">
      <c r="A257" s="119"/>
      <c r="B257" s="75" t="s">
        <v>531</v>
      </c>
      <c r="C257" s="76">
        <v>902</v>
      </c>
      <c r="D257" s="71" t="s">
        <v>40</v>
      </c>
      <c r="E257" s="71" t="s">
        <v>2</v>
      </c>
      <c r="F257" s="71" t="s">
        <v>435</v>
      </c>
      <c r="G257" s="90">
        <v>1</v>
      </c>
      <c r="H257" s="71" t="s">
        <v>2</v>
      </c>
      <c r="I257" s="71" t="s">
        <v>100</v>
      </c>
      <c r="J257" s="71" t="s">
        <v>57</v>
      </c>
      <c r="K257" s="73">
        <v>5308.3</v>
      </c>
    </row>
    <row r="258" spans="1:11" s="18" customFormat="1" ht="31.5" customHeight="1" x14ac:dyDescent="0.2">
      <c r="A258" s="149">
        <v>3</v>
      </c>
      <c r="B258" s="75" t="s">
        <v>352</v>
      </c>
      <c r="C258" s="90">
        <v>905</v>
      </c>
      <c r="D258" s="71"/>
      <c r="E258" s="71"/>
      <c r="F258" s="71"/>
      <c r="G258" s="90"/>
      <c r="H258" s="71"/>
      <c r="I258" s="71"/>
      <c r="J258" s="71"/>
      <c r="K258" s="73">
        <f>SUM(K259+K278+K292+K285)</f>
        <v>65641.899999999994</v>
      </c>
    </row>
    <row r="259" spans="1:11" s="18" customFormat="1" ht="18" customHeight="1" x14ac:dyDescent="0.2">
      <c r="A259" s="150"/>
      <c r="B259" s="75" t="s">
        <v>1</v>
      </c>
      <c r="C259" s="90">
        <v>905</v>
      </c>
      <c r="D259" s="71" t="s">
        <v>2</v>
      </c>
      <c r="E259" s="71"/>
      <c r="F259" s="71"/>
      <c r="G259" s="90"/>
      <c r="H259" s="71"/>
      <c r="I259" s="71"/>
      <c r="J259" s="71"/>
      <c r="K259" s="73">
        <f>SUM(K260+K266+K270)</f>
        <v>60391.299999999996</v>
      </c>
    </row>
    <row r="260" spans="1:11" s="18" customFormat="1" ht="31.5" customHeight="1" x14ac:dyDescent="0.2">
      <c r="A260" s="150"/>
      <c r="B260" s="75" t="s">
        <v>43</v>
      </c>
      <c r="C260" s="90">
        <v>905</v>
      </c>
      <c r="D260" s="71" t="s">
        <v>2</v>
      </c>
      <c r="E260" s="71" t="s">
        <v>30</v>
      </c>
      <c r="F260" s="71"/>
      <c r="G260" s="90"/>
      <c r="H260" s="71"/>
      <c r="I260" s="71"/>
      <c r="J260" s="71"/>
      <c r="K260" s="73">
        <f t="shared" ref="K260:K261" si="16">SUM(K261)</f>
        <v>51627.6</v>
      </c>
    </row>
    <row r="261" spans="1:11" s="18" customFormat="1" ht="47.25" customHeight="1" x14ac:dyDescent="0.2">
      <c r="A261" s="150"/>
      <c r="B261" s="75" t="s">
        <v>353</v>
      </c>
      <c r="C261" s="90">
        <v>905</v>
      </c>
      <c r="D261" s="71" t="s">
        <v>2</v>
      </c>
      <c r="E261" s="71" t="s">
        <v>30</v>
      </c>
      <c r="F261" s="71" t="s">
        <v>101</v>
      </c>
      <c r="G261" s="90"/>
      <c r="H261" s="71"/>
      <c r="I261" s="71"/>
      <c r="J261" s="71"/>
      <c r="K261" s="73">
        <f t="shared" si="16"/>
        <v>51627.6</v>
      </c>
    </row>
    <row r="262" spans="1:11" s="18" customFormat="1" ht="47.25" customHeight="1" x14ac:dyDescent="0.2">
      <c r="A262" s="150"/>
      <c r="B262" s="75" t="s">
        <v>354</v>
      </c>
      <c r="C262" s="90">
        <v>905</v>
      </c>
      <c r="D262" s="71" t="s">
        <v>2</v>
      </c>
      <c r="E262" s="71" t="s">
        <v>30</v>
      </c>
      <c r="F262" s="71" t="s">
        <v>101</v>
      </c>
      <c r="G262" s="90">
        <v>1</v>
      </c>
      <c r="H262" s="71"/>
      <c r="I262" s="71"/>
      <c r="J262" s="71"/>
      <c r="K262" s="73">
        <f>SUM(K263)</f>
        <v>51627.6</v>
      </c>
    </row>
    <row r="263" spans="1:11" s="18" customFormat="1" ht="18" customHeight="1" x14ac:dyDescent="0.2">
      <c r="A263" s="150"/>
      <c r="B263" s="75" t="s">
        <v>47</v>
      </c>
      <c r="C263" s="90">
        <v>905</v>
      </c>
      <c r="D263" s="71" t="s">
        <v>2</v>
      </c>
      <c r="E263" s="71" t="s">
        <v>30</v>
      </c>
      <c r="F263" s="71" t="s">
        <v>101</v>
      </c>
      <c r="G263" s="90">
        <v>1</v>
      </c>
      <c r="H263" s="71" t="s">
        <v>77</v>
      </c>
      <c r="I263" s="71" t="s">
        <v>78</v>
      </c>
      <c r="J263" s="71"/>
      <c r="K263" s="73">
        <f>SUM(K264:K265)</f>
        <v>51627.6</v>
      </c>
    </row>
    <row r="264" spans="1:11" s="18" customFormat="1" ht="52.5" customHeight="1" x14ac:dyDescent="0.2">
      <c r="A264" s="150"/>
      <c r="B264" s="75" t="s">
        <v>121</v>
      </c>
      <c r="C264" s="90">
        <v>905</v>
      </c>
      <c r="D264" s="71" t="s">
        <v>2</v>
      </c>
      <c r="E264" s="71" t="s">
        <v>30</v>
      </c>
      <c r="F264" s="71" t="s">
        <v>101</v>
      </c>
      <c r="G264" s="90">
        <v>1</v>
      </c>
      <c r="H264" s="71" t="s">
        <v>77</v>
      </c>
      <c r="I264" s="71" t="s">
        <v>78</v>
      </c>
      <c r="J264" s="71" t="s">
        <v>48</v>
      </c>
      <c r="K264" s="73">
        <f>49821.8+1170.2</f>
        <v>50992</v>
      </c>
    </row>
    <row r="265" spans="1:11" s="18" customFormat="1" ht="31.5" customHeight="1" x14ac:dyDescent="0.2">
      <c r="A265" s="150"/>
      <c r="B265" s="75" t="s">
        <v>122</v>
      </c>
      <c r="C265" s="90">
        <v>905</v>
      </c>
      <c r="D265" s="71" t="s">
        <v>2</v>
      </c>
      <c r="E265" s="71" t="s">
        <v>30</v>
      </c>
      <c r="F265" s="71" t="s">
        <v>101</v>
      </c>
      <c r="G265" s="90">
        <v>1</v>
      </c>
      <c r="H265" s="71" t="s">
        <v>77</v>
      </c>
      <c r="I265" s="71" t="s">
        <v>78</v>
      </c>
      <c r="J265" s="71" t="s">
        <v>49</v>
      </c>
      <c r="K265" s="73">
        <v>635.6</v>
      </c>
    </row>
    <row r="266" spans="1:11" s="18" customFormat="1" ht="18" customHeight="1" x14ac:dyDescent="0.2">
      <c r="A266" s="150"/>
      <c r="B266" s="75" t="s">
        <v>267</v>
      </c>
      <c r="C266" s="76">
        <v>905</v>
      </c>
      <c r="D266" s="72" t="s">
        <v>2</v>
      </c>
      <c r="E266" s="72" t="s">
        <v>23</v>
      </c>
      <c r="F266" s="71"/>
      <c r="G266" s="90"/>
      <c r="H266" s="71"/>
      <c r="I266" s="71"/>
      <c r="J266" s="71"/>
      <c r="K266" s="73">
        <f>SUM(K267)</f>
        <v>8000</v>
      </c>
    </row>
    <row r="267" spans="1:11" s="18" customFormat="1" ht="18" customHeight="1" x14ac:dyDescent="0.2">
      <c r="A267" s="150"/>
      <c r="B267" s="75" t="s">
        <v>53</v>
      </c>
      <c r="C267" s="76">
        <v>905</v>
      </c>
      <c r="D267" s="71" t="s">
        <v>2</v>
      </c>
      <c r="E267" s="71" t="s">
        <v>23</v>
      </c>
      <c r="F267" s="71" t="s">
        <v>438</v>
      </c>
      <c r="G267" s="90"/>
      <c r="H267" s="71"/>
      <c r="I267" s="71"/>
      <c r="J267" s="71"/>
      <c r="K267" s="73">
        <f>SUM(K268)</f>
        <v>8000</v>
      </c>
    </row>
    <row r="268" spans="1:11" s="18" customFormat="1" ht="31.5" customHeight="1" x14ac:dyDescent="0.2">
      <c r="A268" s="150"/>
      <c r="B268" s="75" t="s">
        <v>355</v>
      </c>
      <c r="C268" s="76">
        <v>905</v>
      </c>
      <c r="D268" s="71" t="s">
        <v>2</v>
      </c>
      <c r="E268" s="71" t="s">
        <v>23</v>
      </c>
      <c r="F268" s="71" t="s">
        <v>438</v>
      </c>
      <c r="G268" s="90">
        <v>0</v>
      </c>
      <c r="H268" s="71" t="s">
        <v>77</v>
      </c>
      <c r="I268" s="71" t="s">
        <v>102</v>
      </c>
      <c r="J268" s="71"/>
      <c r="K268" s="73">
        <f>SUM(K269)</f>
        <v>8000</v>
      </c>
    </row>
    <row r="269" spans="1:11" s="18" customFormat="1" ht="18" customHeight="1" x14ac:dyDescent="0.2">
      <c r="A269" s="150"/>
      <c r="B269" s="75" t="s">
        <v>50</v>
      </c>
      <c r="C269" s="76">
        <v>905</v>
      </c>
      <c r="D269" s="71" t="s">
        <v>2</v>
      </c>
      <c r="E269" s="71" t="s">
        <v>23</v>
      </c>
      <c r="F269" s="71" t="s">
        <v>438</v>
      </c>
      <c r="G269" s="90">
        <v>0</v>
      </c>
      <c r="H269" s="71" t="s">
        <v>77</v>
      </c>
      <c r="I269" s="71" t="s">
        <v>102</v>
      </c>
      <c r="J269" s="71" t="s">
        <v>51</v>
      </c>
      <c r="K269" s="73">
        <v>8000</v>
      </c>
    </row>
    <row r="270" spans="1:11" s="18" customFormat="1" ht="18" customHeight="1" x14ac:dyDescent="0.2">
      <c r="A270" s="150"/>
      <c r="B270" s="75" t="s">
        <v>9</v>
      </c>
      <c r="C270" s="76">
        <v>905</v>
      </c>
      <c r="D270" s="71" t="s">
        <v>2</v>
      </c>
      <c r="E270" s="71" t="s">
        <v>40</v>
      </c>
      <c r="F270" s="71"/>
      <c r="G270" s="90"/>
      <c r="H270" s="71"/>
      <c r="I270" s="71"/>
      <c r="J270" s="71"/>
      <c r="K270" s="73">
        <f>K271</f>
        <v>763.7</v>
      </c>
    </row>
    <row r="271" spans="1:11" s="18" customFormat="1" ht="31.5" customHeight="1" x14ac:dyDescent="0.2">
      <c r="A271" s="150"/>
      <c r="B271" s="75" t="s">
        <v>320</v>
      </c>
      <c r="C271" s="76">
        <v>905</v>
      </c>
      <c r="D271" s="71" t="s">
        <v>2</v>
      </c>
      <c r="E271" s="71" t="s">
        <v>40</v>
      </c>
      <c r="F271" s="71" t="s">
        <v>8</v>
      </c>
      <c r="G271" s="90"/>
      <c r="H271" s="71"/>
      <c r="I271" s="71"/>
      <c r="J271" s="71"/>
      <c r="K271" s="73">
        <f>SUM(K272)</f>
        <v>763.7</v>
      </c>
    </row>
    <row r="272" spans="1:11" s="18" customFormat="1" ht="31.5" customHeight="1" x14ac:dyDescent="0.2">
      <c r="A272" s="150"/>
      <c r="B272" s="75" t="s">
        <v>321</v>
      </c>
      <c r="C272" s="76">
        <v>905</v>
      </c>
      <c r="D272" s="71" t="s">
        <v>2</v>
      </c>
      <c r="E272" s="71" t="s">
        <v>40</v>
      </c>
      <c r="F272" s="71" t="s">
        <v>8</v>
      </c>
      <c r="G272" s="90">
        <v>1</v>
      </c>
      <c r="H272" s="71"/>
      <c r="I272" s="71"/>
      <c r="J272" s="71"/>
      <c r="K272" s="73">
        <f>SUM(K273)</f>
        <v>763.7</v>
      </c>
    </row>
    <row r="273" spans="1:11" s="18" customFormat="1" ht="31.5" customHeight="1" x14ac:dyDescent="0.2">
      <c r="A273" s="150"/>
      <c r="B273" s="75" t="s">
        <v>91</v>
      </c>
      <c r="C273" s="76">
        <v>905</v>
      </c>
      <c r="D273" s="71" t="s">
        <v>2</v>
      </c>
      <c r="E273" s="71" t="s">
        <v>40</v>
      </c>
      <c r="F273" s="71" t="s">
        <v>8</v>
      </c>
      <c r="G273" s="90">
        <v>1</v>
      </c>
      <c r="H273" s="71" t="s">
        <v>4</v>
      </c>
      <c r="I273" s="71"/>
      <c r="J273" s="71"/>
      <c r="K273" s="73">
        <f>SUM(K274+K276)</f>
        <v>763.7</v>
      </c>
    </row>
    <row r="274" spans="1:11" s="18" customFormat="1" ht="18" customHeight="1" x14ac:dyDescent="0.2">
      <c r="A274" s="150"/>
      <c r="B274" s="75" t="s">
        <v>228</v>
      </c>
      <c r="C274" s="76">
        <v>905</v>
      </c>
      <c r="D274" s="71" t="s">
        <v>2</v>
      </c>
      <c r="E274" s="71" t="s">
        <v>40</v>
      </c>
      <c r="F274" s="71" t="s">
        <v>8</v>
      </c>
      <c r="G274" s="90">
        <v>1</v>
      </c>
      <c r="H274" s="71" t="s">
        <v>4</v>
      </c>
      <c r="I274" s="71" t="s">
        <v>227</v>
      </c>
      <c r="J274" s="71"/>
      <c r="K274" s="73">
        <f>K275</f>
        <v>286</v>
      </c>
    </row>
    <row r="275" spans="1:11" s="18" customFormat="1" ht="31.5" customHeight="1" x14ac:dyDescent="0.2">
      <c r="A275" s="150"/>
      <c r="B275" s="75" t="s">
        <v>122</v>
      </c>
      <c r="C275" s="76">
        <v>905</v>
      </c>
      <c r="D275" s="71" t="s">
        <v>2</v>
      </c>
      <c r="E275" s="71" t="s">
        <v>40</v>
      </c>
      <c r="F275" s="71" t="s">
        <v>8</v>
      </c>
      <c r="G275" s="90">
        <v>1</v>
      </c>
      <c r="H275" s="71" t="s">
        <v>4</v>
      </c>
      <c r="I275" s="71" t="s">
        <v>227</v>
      </c>
      <c r="J275" s="71" t="s">
        <v>49</v>
      </c>
      <c r="K275" s="73">
        <v>286</v>
      </c>
    </row>
    <row r="276" spans="1:11" s="18" customFormat="1" ht="31.5" customHeight="1" x14ac:dyDescent="0.2">
      <c r="A276" s="150"/>
      <c r="B276" s="75" t="s">
        <v>232</v>
      </c>
      <c r="C276" s="76">
        <v>905</v>
      </c>
      <c r="D276" s="71" t="s">
        <v>2</v>
      </c>
      <c r="E276" s="71" t="s">
        <v>40</v>
      </c>
      <c r="F276" s="71" t="s">
        <v>8</v>
      </c>
      <c r="G276" s="90">
        <v>1</v>
      </c>
      <c r="H276" s="71" t="s">
        <v>4</v>
      </c>
      <c r="I276" s="71" t="s">
        <v>233</v>
      </c>
      <c r="J276" s="71"/>
      <c r="K276" s="73">
        <f>K277</f>
        <v>477.7</v>
      </c>
    </row>
    <row r="277" spans="1:11" s="18" customFormat="1" ht="31.5" customHeight="1" x14ac:dyDescent="0.2">
      <c r="A277" s="150"/>
      <c r="B277" s="75" t="s">
        <v>122</v>
      </c>
      <c r="C277" s="76">
        <v>905</v>
      </c>
      <c r="D277" s="71" t="s">
        <v>2</v>
      </c>
      <c r="E277" s="71" t="s">
        <v>40</v>
      </c>
      <c r="F277" s="71" t="s">
        <v>8</v>
      </c>
      <c r="G277" s="90">
        <v>1</v>
      </c>
      <c r="H277" s="71" t="s">
        <v>4</v>
      </c>
      <c r="I277" s="71" t="s">
        <v>233</v>
      </c>
      <c r="J277" s="71" t="s">
        <v>49</v>
      </c>
      <c r="K277" s="73">
        <v>477.7</v>
      </c>
    </row>
    <row r="278" spans="1:11" s="18" customFormat="1" ht="18" customHeight="1" x14ac:dyDescent="0.2">
      <c r="A278" s="150"/>
      <c r="B278" s="75" t="s">
        <v>15</v>
      </c>
      <c r="C278" s="76">
        <v>905</v>
      </c>
      <c r="D278" s="71" t="s">
        <v>6</v>
      </c>
      <c r="E278" s="71"/>
      <c r="F278" s="72"/>
      <c r="G278" s="120"/>
      <c r="H278" s="72"/>
      <c r="I278" s="72"/>
      <c r="J278" s="71"/>
      <c r="K278" s="73">
        <f>SUM(K279)</f>
        <v>5138.7999999999993</v>
      </c>
    </row>
    <row r="279" spans="1:11" s="18" customFormat="1" ht="18" customHeight="1" x14ac:dyDescent="0.2">
      <c r="A279" s="150"/>
      <c r="B279" s="75" t="s">
        <v>69</v>
      </c>
      <c r="C279" s="76">
        <v>905</v>
      </c>
      <c r="D279" s="71" t="s">
        <v>6</v>
      </c>
      <c r="E279" s="71" t="s">
        <v>70</v>
      </c>
      <c r="F279" s="71"/>
      <c r="G279" s="71"/>
      <c r="H279" s="71"/>
      <c r="I279" s="71"/>
      <c r="J279" s="71"/>
      <c r="K279" s="73">
        <f t="shared" ref="K279:K283" si="17">SUM(K280)</f>
        <v>5138.7999999999993</v>
      </c>
    </row>
    <row r="280" spans="1:11" s="18" customFormat="1" ht="31.5" customHeight="1" x14ac:dyDescent="0.2">
      <c r="A280" s="150"/>
      <c r="B280" s="92" t="s">
        <v>356</v>
      </c>
      <c r="C280" s="76">
        <v>905</v>
      </c>
      <c r="D280" s="71" t="s">
        <v>6</v>
      </c>
      <c r="E280" s="71" t="s">
        <v>70</v>
      </c>
      <c r="F280" s="71" t="s">
        <v>8</v>
      </c>
      <c r="G280" s="71"/>
      <c r="H280" s="71"/>
      <c r="I280" s="71"/>
      <c r="J280" s="71"/>
      <c r="K280" s="73">
        <f t="shared" si="17"/>
        <v>5138.7999999999993</v>
      </c>
    </row>
    <row r="281" spans="1:11" s="18" customFormat="1" ht="31.5" customHeight="1" x14ac:dyDescent="0.2">
      <c r="A281" s="150"/>
      <c r="B281" s="92" t="s">
        <v>321</v>
      </c>
      <c r="C281" s="76">
        <v>905</v>
      </c>
      <c r="D281" s="71" t="s">
        <v>6</v>
      </c>
      <c r="E281" s="71" t="s">
        <v>70</v>
      </c>
      <c r="F281" s="71" t="s">
        <v>8</v>
      </c>
      <c r="G281" s="71" t="s">
        <v>90</v>
      </c>
      <c r="H281" s="71"/>
      <c r="I281" s="71"/>
      <c r="J281" s="71"/>
      <c r="K281" s="73">
        <f t="shared" si="17"/>
        <v>5138.7999999999993</v>
      </c>
    </row>
    <row r="282" spans="1:11" s="18" customFormat="1" ht="31.5" customHeight="1" x14ac:dyDescent="0.2">
      <c r="A282" s="150"/>
      <c r="B282" s="92" t="s">
        <v>91</v>
      </c>
      <c r="C282" s="76">
        <v>905</v>
      </c>
      <c r="D282" s="71" t="s">
        <v>6</v>
      </c>
      <c r="E282" s="71" t="s">
        <v>70</v>
      </c>
      <c r="F282" s="71" t="s">
        <v>8</v>
      </c>
      <c r="G282" s="71" t="s">
        <v>90</v>
      </c>
      <c r="H282" s="71" t="s">
        <v>4</v>
      </c>
      <c r="I282" s="71"/>
      <c r="J282" s="71"/>
      <c r="K282" s="73">
        <f t="shared" si="17"/>
        <v>5138.7999999999993</v>
      </c>
    </row>
    <row r="283" spans="1:11" s="18" customFormat="1" ht="31.5" customHeight="1" x14ac:dyDescent="0.2">
      <c r="A283" s="150"/>
      <c r="B283" s="116" t="s">
        <v>235</v>
      </c>
      <c r="C283" s="76">
        <v>905</v>
      </c>
      <c r="D283" s="71" t="s">
        <v>6</v>
      </c>
      <c r="E283" s="71" t="s">
        <v>70</v>
      </c>
      <c r="F283" s="71" t="s">
        <v>8</v>
      </c>
      <c r="G283" s="71" t="s">
        <v>90</v>
      </c>
      <c r="H283" s="71" t="s">
        <v>4</v>
      </c>
      <c r="I283" s="71" t="s">
        <v>234</v>
      </c>
      <c r="J283" s="71"/>
      <c r="K283" s="73">
        <f t="shared" si="17"/>
        <v>5138.7999999999993</v>
      </c>
    </row>
    <row r="284" spans="1:11" s="18" customFormat="1" ht="31.5" customHeight="1" x14ac:dyDescent="0.2">
      <c r="A284" s="150"/>
      <c r="B284" s="75" t="s">
        <v>122</v>
      </c>
      <c r="C284" s="76">
        <v>905</v>
      </c>
      <c r="D284" s="71" t="s">
        <v>6</v>
      </c>
      <c r="E284" s="71" t="s">
        <v>70</v>
      </c>
      <c r="F284" s="71" t="s">
        <v>8</v>
      </c>
      <c r="G284" s="71" t="s">
        <v>90</v>
      </c>
      <c r="H284" s="71" t="s">
        <v>4</v>
      </c>
      <c r="I284" s="71" t="s">
        <v>234</v>
      </c>
      <c r="J284" s="71" t="s">
        <v>49</v>
      </c>
      <c r="K284" s="73">
        <f>436.3+209.1+679.8+528.6+23+2998.5+131.2+94.3+38</f>
        <v>5138.7999999999993</v>
      </c>
    </row>
    <row r="285" spans="1:11" s="18" customFormat="1" ht="18" customHeight="1" x14ac:dyDescent="0.2">
      <c r="A285" s="150"/>
      <c r="B285" s="75" t="s">
        <v>18</v>
      </c>
      <c r="C285" s="76">
        <v>905</v>
      </c>
      <c r="D285" s="72" t="s">
        <v>8</v>
      </c>
      <c r="E285" s="72"/>
      <c r="F285" s="71"/>
      <c r="G285" s="71"/>
      <c r="H285" s="71"/>
      <c r="I285" s="71"/>
      <c r="J285" s="72"/>
      <c r="K285" s="73">
        <f>K286</f>
        <v>83.3</v>
      </c>
    </row>
    <row r="286" spans="1:11" s="18" customFormat="1" ht="20.25" customHeight="1" x14ac:dyDescent="0.2">
      <c r="A286" s="150"/>
      <c r="B286" s="75" t="s">
        <v>229</v>
      </c>
      <c r="C286" s="76">
        <v>905</v>
      </c>
      <c r="D286" s="72" t="s">
        <v>8</v>
      </c>
      <c r="E286" s="72" t="s">
        <v>7</v>
      </c>
      <c r="F286" s="71"/>
      <c r="G286" s="71"/>
      <c r="H286" s="71"/>
      <c r="I286" s="71"/>
      <c r="J286" s="72"/>
      <c r="K286" s="73">
        <f>K287</f>
        <v>83.3</v>
      </c>
    </row>
    <row r="287" spans="1:11" s="18" customFormat="1" ht="31.5" customHeight="1" x14ac:dyDescent="0.2">
      <c r="A287" s="150"/>
      <c r="B287" s="75" t="s">
        <v>320</v>
      </c>
      <c r="C287" s="76">
        <v>905</v>
      </c>
      <c r="D287" s="72" t="s">
        <v>8</v>
      </c>
      <c r="E287" s="72" t="s">
        <v>7</v>
      </c>
      <c r="F287" s="71" t="s">
        <v>8</v>
      </c>
      <c r="G287" s="71"/>
      <c r="H287" s="71"/>
      <c r="I287" s="71"/>
      <c r="J287" s="72"/>
      <c r="K287" s="73">
        <f>K288</f>
        <v>83.3</v>
      </c>
    </row>
    <row r="288" spans="1:11" s="18" customFormat="1" ht="31.5" customHeight="1" x14ac:dyDescent="0.2">
      <c r="A288" s="150"/>
      <c r="B288" s="75" t="s">
        <v>321</v>
      </c>
      <c r="C288" s="76">
        <v>905</v>
      </c>
      <c r="D288" s="72" t="s">
        <v>8</v>
      </c>
      <c r="E288" s="72" t="s">
        <v>7</v>
      </c>
      <c r="F288" s="71" t="s">
        <v>8</v>
      </c>
      <c r="G288" s="71" t="s">
        <v>90</v>
      </c>
      <c r="H288" s="71"/>
      <c r="I288" s="71"/>
      <c r="J288" s="72"/>
      <c r="K288" s="73">
        <f>K289</f>
        <v>83.3</v>
      </c>
    </row>
    <row r="289" spans="1:19" s="18" customFormat="1" ht="31.5" customHeight="1" x14ac:dyDescent="0.2">
      <c r="A289" s="150"/>
      <c r="B289" s="75" t="s">
        <v>91</v>
      </c>
      <c r="C289" s="76">
        <v>905</v>
      </c>
      <c r="D289" s="72" t="s">
        <v>8</v>
      </c>
      <c r="E289" s="72" t="s">
        <v>7</v>
      </c>
      <c r="F289" s="71" t="s">
        <v>8</v>
      </c>
      <c r="G289" s="71" t="s">
        <v>90</v>
      </c>
      <c r="H289" s="71" t="s">
        <v>4</v>
      </c>
      <c r="I289" s="71"/>
      <c r="J289" s="72"/>
      <c r="K289" s="73">
        <f>K290</f>
        <v>83.3</v>
      </c>
    </row>
    <row r="290" spans="1:19" s="18" customFormat="1" ht="18" customHeight="1" x14ac:dyDescent="0.2">
      <c r="A290" s="150"/>
      <c r="B290" s="75" t="s">
        <v>231</v>
      </c>
      <c r="C290" s="76">
        <v>905</v>
      </c>
      <c r="D290" s="72" t="s">
        <v>8</v>
      </c>
      <c r="E290" s="72" t="s">
        <v>7</v>
      </c>
      <c r="F290" s="71" t="s">
        <v>8</v>
      </c>
      <c r="G290" s="71" t="s">
        <v>90</v>
      </c>
      <c r="H290" s="71" t="s">
        <v>4</v>
      </c>
      <c r="I290" s="71" t="s">
        <v>230</v>
      </c>
      <c r="J290" s="72"/>
      <c r="K290" s="73">
        <f>SUM(K291:K291)</f>
        <v>83.3</v>
      </c>
    </row>
    <row r="291" spans="1:19" s="18" customFormat="1" ht="31.5" customHeight="1" x14ac:dyDescent="0.2">
      <c r="A291" s="150"/>
      <c r="B291" s="75" t="s">
        <v>122</v>
      </c>
      <c r="C291" s="76">
        <v>905</v>
      </c>
      <c r="D291" s="72" t="s">
        <v>8</v>
      </c>
      <c r="E291" s="72" t="s">
        <v>7</v>
      </c>
      <c r="F291" s="71" t="s">
        <v>8</v>
      </c>
      <c r="G291" s="71" t="s">
        <v>90</v>
      </c>
      <c r="H291" s="71" t="s">
        <v>4</v>
      </c>
      <c r="I291" s="71" t="s">
        <v>230</v>
      </c>
      <c r="J291" s="72" t="s">
        <v>49</v>
      </c>
      <c r="K291" s="73">
        <v>83.3</v>
      </c>
    </row>
    <row r="292" spans="1:19" s="18" customFormat="1" ht="18" customHeight="1" x14ac:dyDescent="0.2">
      <c r="A292" s="150"/>
      <c r="B292" s="75" t="s">
        <v>531</v>
      </c>
      <c r="C292" s="76">
        <v>905</v>
      </c>
      <c r="D292" s="71" t="s">
        <v>40</v>
      </c>
      <c r="E292" s="71"/>
      <c r="F292" s="71"/>
      <c r="G292" s="90"/>
      <c r="H292" s="71"/>
      <c r="I292" s="71"/>
      <c r="J292" s="71"/>
      <c r="K292" s="73">
        <f t="shared" ref="K292:K297" si="18">K293</f>
        <v>28.5</v>
      </c>
    </row>
    <row r="293" spans="1:19" s="18" customFormat="1" ht="18" customHeight="1" x14ac:dyDescent="0.2">
      <c r="A293" s="150"/>
      <c r="B293" s="75" t="s">
        <v>532</v>
      </c>
      <c r="C293" s="76">
        <v>905</v>
      </c>
      <c r="D293" s="71" t="s">
        <v>40</v>
      </c>
      <c r="E293" s="71" t="s">
        <v>2</v>
      </c>
      <c r="F293" s="71"/>
      <c r="G293" s="90"/>
      <c r="H293" s="71"/>
      <c r="I293" s="71"/>
      <c r="J293" s="71"/>
      <c r="K293" s="73">
        <f t="shared" si="18"/>
        <v>28.5</v>
      </c>
    </row>
    <row r="294" spans="1:19" s="18" customFormat="1" ht="18" customHeight="1" x14ac:dyDescent="0.2">
      <c r="A294" s="150"/>
      <c r="B294" s="75" t="s">
        <v>436</v>
      </c>
      <c r="C294" s="76">
        <v>905</v>
      </c>
      <c r="D294" s="71" t="s">
        <v>40</v>
      </c>
      <c r="E294" s="71" t="s">
        <v>2</v>
      </c>
      <c r="F294" s="71" t="s">
        <v>435</v>
      </c>
      <c r="G294" s="90"/>
      <c r="H294" s="71"/>
      <c r="I294" s="71"/>
      <c r="J294" s="71"/>
      <c r="K294" s="73">
        <f t="shared" si="18"/>
        <v>28.5</v>
      </c>
    </row>
    <row r="295" spans="1:19" s="18" customFormat="1" ht="18" customHeight="1" x14ac:dyDescent="0.2">
      <c r="A295" s="150"/>
      <c r="B295" s="92" t="s">
        <v>437</v>
      </c>
      <c r="C295" s="76">
        <v>905</v>
      </c>
      <c r="D295" s="71" t="s">
        <v>40</v>
      </c>
      <c r="E295" s="71" t="s">
        <v>2</v>
      </c>
      <c r="F295" s="71" t="s">
        <v>435</v>
      </c>
      <c r="G295" s="90">
        <v>1</v>
      </c>
      <c r="H295" s="71"/>
      <c r="I295" s="71"/>
      <c r="J295" s="71"/>
      <c r="K295" s="73">
        <f t="shared" si="18"/>
        <v>28.5</v>
      </c>
    </row>
    <row r="296" spans="1:19" s="18" customFormat="1" ht="47.25" customHeight="1" x14ac:dyDescent="0.2">
      <c r="A296" s="150"/>
      <c r="B296" s="92" t="s">
        <v>357</v>
      </c>
      <c r="C296" s="76">
        <v>905</v>
      </c>
      <c r="D296" s="71" t="s">
        <v>40</v>
      </c>
      <c r="E296" s="71" t="s">
        <v>2</v>
      </c>
      <c r="F296" s="71" t="s">
        <v>435</v>
      </c>
      <c r="G296" s="90">
        <v>1</v>
      </c>
      <c r="H296" s="71" t="s">
        <v>2</v>
      </c>
      <c r="I296" s="71"/>
      <c r="J296" s="71"/>
      <c r="K296" s="73">
        <f t="shared" si="18"/>
        <v>28.5</v>
      </c>
    </row>
    <row r="297" spans="1:19" s="18" customFormat="1" ht="18" customHeight="1" x14ac:dyDescent="0.2">
      <c r="A297" s="150"/>
      <c r="B297" s="92" t="s">
        <v>99</v>
      </c>
      <c r="C297" s="76">
        <v>905</v>
      </c>
      <c r="D297" s="71" t="s">
        <v>40</v>
      </c>
      <c r="E297" s="71" t="s">
        <v>2</v>
      </c>
      <c r="F297" s="71" t="s">
        <v>435</v>
      </c>
      <c r="G297" s="90">
        <v>1</v>
      </c>
      <c r="H297" s="71" t="s">
        <v>2</v>
      </c>
      <c r="I297" s="71" t="s">
        <v>100</v>
      </c>
      <c r="J297" s="71"/>
      <c r="K297" s="73">
        <f t="shared" si="18"/>
        <v>28.5</v>
      </c>
    </row>
    <row r="298" spans="1:19" s="18" customFormat="1" ht="18" customHeight="1" x14ac:dyDescent="0.2">
      <c r="A298" s="150"/>
      <c r="B298" s="75" t="s">
        <v>531</v>
      </c>
      <c r="C298" s="76">
        <v>905</v>
      </c>
      <c r="D298" s="71" t="s">
        <v>40</v>
      </c>
      <c r="E298" s="71" t="s">
        <v>2</v>
      </c>
      <c r="F298" s="71" t="s">
        <v>435</v>
      </c>
      <c r="G298" s="90">
        <v>1</v>
      </c>
      <c r="H298" s="71" t="s">
        <v>2</v>
      </c>
      <c r="I298" s="71" t="s">
        <v>100</v>
      </c>
      <c r="J298" s="71" t="s">
        <v>57</v>
      </c>
      <c r="K298" s="73">
        <v>28.5</v>
      </c>
    </row>
    <row r="299" spans="1:19" s="41" customFormat="1" ht="31.5" customHeight="1" x14ac:dyDescent="0.2">
      <c r="A299" s="149">
        <v>4</v>
      </c>
      <c r="B299" s="75" t="s">
        <v>358</v>
      </c>
      <c r="C299" s="90">
        <v>910</v>
      </c>
      <c r="D299" s="71"/>
      <c r="E299" s="71"/>
      <c r="F299" s="71"/>
      <c r="G299" s="90"/>
      <c r="H299" s="71"/>
      <c r="I299" s="71"/>
      <c r="J299" s="71"/>
      <c r="K299" s="121">
        <f>SUM(K300+K323+K330)</f>
        <v>18286.600000000002</v>
      </c>
      <c r="L299" s="77"/>
      <c r="M299" s="7"/>
      <c r="N299" s="7"/>
      <c r="O299" s="7"/>
      <c r="P299" s="7"/>
      <c r="Q299" s="7"/>
      <c r="R299" s="7"/>
      <c r="S299" s="7"/>
    </row>
    <row r="300" spans="1:19" s="41" customFormat="1" ht="18" customHeight="1" x14ac:dyDescent="0.2">
      <c r="A300" s="150"/>
      <c r="B300" s="75" t="s">
        <v>1</v>
      </c>
      <c r="C300" s="90">
        <v>910</v>
      </c>
      <c r="D300" s="71" t="s">
        <v>2</v>
      </c>
      <c r="E300" s="71"/>
      <c r="F300" s="71"/>
      <c r="G300" s="90"/>
      <c r="H300" s="71"/>
      <c r="I300" s="71"/>
      <c r="J300" s="71"/>
      <c r="K300" s="73">
        <f>SUM(K301+K308)</f>
        <v>17345.2</v>
      </c>
      <c r="L300" s="7"/>
      <c r="M300" s="7"/>
      <c r="N300" s="7"/>
      <c r="O300" s="7"/>
      <c r="P300" s="7"/>
      <c r="Q300" s="7"/>
      <c r="R300" s="7"/>
      <c r="S300" s="7"/>
    </row>
    <row r="301" spans="1:19" s="41" customFormat="1" ht="31.5" customHeight="1" x14ac:dyDescent="0.2">
      <c r="A301" s="150"/>
      <c r="B301" s="75" t="s">
        <v>43</v>
      </c>
      <c r="C301" s="90">
        <v>910</v>
      </c>
      <c r="D301" s="71" t="s">
        <v>2</v>
      </c>
      <c r="E301" s="71" t="s">
        <v>30</v>
      </c>
      <c r="F301" s="71"/>
      <c r="G301" s="90"/>
      <c r="H301" s="71"/>
      <c r="I301" s="71"/>
      <c r="J301" s="71"/>
      <c r="K301" s="73">
        <f>SUM(K302)</f>
        <v>15472.4</v>
      </c>
      <c r="L301" s="8"/>
      <c r="M301" s="7"/>
      <c r="N301" s="7"/>
      <c r="O301" s="7"/>
      <c r="P301" s="7"/>
      <c r="Q301" s="7"/>
      <c r="R301" s="7"/>
      <c r="S301" s="7"/>
    </row>
    <row r="302" spans="1:19" ht="31.5" customHeight="1" x14ac:dyDescent="0.2">
      <c r="A302" s="150"/>
      <c r="B302" s="75" t="s">
        <v>361</v>
      </c>
      <c r="C302" s="90">
        <v>910</v>
      </c>
      <c r="D302" s="71" t="s">
        <v>2</v>
      </c>
      <c r="E302" s="71" t="s">
        <v>30</v>
      </c>
      <c r="F302" s="71" t="s">
        <v>103</v>
      </c>
      <c r="G302" s="90"/>
      <c r="H302" s="71"/>
      <c r="I302" s="71"/>
      <c r="J302" s="71"/>
      <c r="K302" s="73">
        <f>K303</f>
        <v>15472.4</v>
      </c>
    </row>
    <row r="303" spans="1:19" s="18" customFormat="1" ht="31.5" customHeight="1" x14ac:dyDescent="0.2">
      <c r="A303" s="150"/>
      <c r="B303" s="75" t="s">
        <v>361</v>
      </c>
      <c r="C303" s="90">
        <v>910</v>
      </c>
      <c r="D303" s="71" t="s">
        <v>2</v>
      </c>
      <c r="E303" s="71" t="s">
        <v>30</v>
      </c>
      <c r="F303" s="71" t="s">
        <v>103</v>
      </c>
      <c r="G303" s="90">
        <v>1</v>
      </c>
      <c r="H303" s="71"/>
      <c r="I303" s="71"/>
      <c r="J303" s="71"/>
      <c r="K303" s="73">
        <f>SUM(K304)</f>
        <v>15472.4</v>
      </c>
    </row>
    <row r="304" spans="1:19" s="18" customFormat="1" ht="18" customHeight="1" x14ac:dyDescent="0.2">
      <c r="A304" s="150"/>
      <c r="B304" s="75" t="s">
        <v>47</v>
      </c>
      <c r="C304" s="90">
        <v>910</v>
      </c>
      <c r="D304" s="71" t="s">
        <v>2</v>
      </c>
      <c r="E304" s="71" t="s">
        <v>30</v>
      </c>
      <c r="F304" s="71" t="s">
        <v>103</v>
      </c>
      <c r="G304" s="90">
        <v>1</v>
      </c>
      <c r="H304" s="71" t="s">
        <v>77</v>
      </c>
      <c r="I304" s="71" t="s">
        <v>78</v>
      </c>
      <c r="J304" s="71"/>
      <c r="K304" s="73">
        <f>SUM(K305:K307)</f>
        <v>15472.4</v>
      </c>
    </row>
    <row r="305" spans="1:11" s="18" customFormat="1" ht="52.5" customHeight="1" x14ac:dyDescent="0.2">
      <c r="A305" s="150"/>
      <c r="B305" s="75" t="s">
        <v>121</v>
      </c>
      <c r="C305" s="90">
        <v>910</v>
      </c>
      <c r="D305" s="71" t="s">
        <v>2</v>
      </c>
      <c r="E305" s="71" t="s">
        <v>30</v>
      </c>
      <c r="F305" s="71" t="s">
        <v>103</v>
      </c>
      <c r="G305" s="90">
        <v>1</v>
      </c>
      <c r="H305" s="71" t="s">
        <v>77</v>
      </c>
      <c r="I305" s="71" t="s">
        <v>78</v>
      </c>
      <c r="J305" s="71" t="s">
        <v>48</v>
      </c>
      <c r="K305" s="73">
        <v>14678</v>
      </c>
    </row>
    <row r="306" spans="1:11" s="18" customFormat="1" ht="31.5" customHeight="1" x14ac:dyDescent="0.2">
      <c r="A306" s="150"/>
      <c r="B306" s="75" t="s">
        <v>122</v>
      </c>
      <c r="C306" s="90">
        <v>910</v>
      </c>
      <c r="D306" s="71" t="s">
        <v>2</v>
      </c>
      <c r="E306" s="71" t="s">
        <v>30</v>
      </c>
      <c r="F306" s="71" t="s">
        <v>103</v>
      </c>
      <c r="G306" s="90">
        <v>1</v>
      </c>
      <c r="H306" s="71" t="s">
        <v>77</v>
      </c>
      <c r="I306" s="71" t="s">
        <v>78</v>
      </c>
      <c r="J306" s="71" t="s">
        <v>49</v>
      </c>
      <c r="K306" s="73">
        <v>761.4</v>
      </c>
    </row>
    <row r="307" spans="1:11" s="18" customFormat="1" ht="18" customHeight="1" x14ac:dyDescent="0.2">
      <c r="A307" s="150"/>
      <c r="B307" s="75" t="s">
        <v>50</v>
      </c>
      <c r="C307" s="90">
        <v>910</v>
      </c>
      <c r="D307" s="71" t="s">
        <v>2</v>
      </c>
      <c r="E307" s="71" t="s">
        <v>30</v>
      </c>
      <c r="F307" s="71" t="s">
        <v>103</v>
      </c>
      <c r="G307" s="90">
        <v>1</v>
      </c>
      <c r="H307" s="71" t="s">
        <v>77</v>
      </c>
      <c r="I307" s="71" t="s">
        <v>78</v>
      </c>
      <c r="J307" s="71" t="s">
        <v>51</v>
      </c>
      <c r="K307" s="73">
        <v>33</v>
      </c>
    </row>
    <row r="308" spans="1:11" s="18" customFormat="1" ht="18" customHeight="1" x14ac:dyDescent="0.2">
      <c r="A308" s="150"/>
      <c r="B308" s="75" t="s">
        <v>9</v>
      </c>
      <c r="C308" s="76">
        <v>910</v>
      </c>
      <c r="D308" s="71" t="s">
        <v>2</v>
      </c>
      <c r="E308" s="71" t="s">
        <v>40</v>
      </c>
      <c r="F308" s="71"/>
      <c r="G308" s="90"/>
      <c r="H308" s="71"/>
      <c r="I308" s="71"/>
      <c r="J308" s="71"/>
      <c r="K308" s="73">
        <f>SUM(K309+K318)</f>
        <v>1872.8000000000002</v>
      </c>
    </row>
    <row r="309" spans="1:11" s="18" customFormat="1" ht="31.5" customHeight="1" x14ac:dyDescent="0.2">
      <c r="A309" s="150"/>
      <c r="B309" s="75" t="s">
        <v>320</v>
      </c>
      <c r="C309" s="76">
        <v>910</v>
      </c>
      <c r="D309" s="71" t="s">
        <v>2</v>
      </c>
      <c r="E309" s="71" t="s">
        <v>40</v>
      </c>
      <c r="F309" s="71" t="s">
        <v>8</v>
      </c>
      <c r="G309" s="90"/>
      <c r="H309" s="71"/>
      <c r="I309" s="71"/>
      <c r="J309" s="71"/>
      <c r="K309" s="73">
        <f>SUM(K310)</f>
        <v>972.80000000000007</v>
      </c>
    </row>
    <row r="310" spans="1:11" s="18" customFormat="1" ht="31.5" customHeight="1" x14ac:dyDescent="0.2">
      <c r="A310" s="150"/>
      <c r="B310" s="75" t="s">
        <v>321</v>
      </c>
      <c r="C310" s="76">
        <v>910</v>
      </c>
      <c r="D310" s="71" t="s">
        <v>2</v>
      </c>
      <c r="E310" s="71" t="s">
        <v>40</v>
      </c>
      <c r="F310" s="71" t="s">
        <v>8</v>
      </c>
      <c r="G310" s="90">
        <v>1</v>
      </c>
      <c r="H310" s="71"/>
      <c r="I310" s="71"/>
      <c r="J310" s="71"/>
      <c r="K310" s="73">
        <f>SUM(K311)</f>
        <v>972.80000000000007</v>
      </c>
    </row>
    <row r="311" spans="1:11" s="18" customFormat="1" ht="31.5" customHeight="1" x14ac:dyDescent="0.2">
      <c r="A311" s="150"/>
      <c r="B311" s="75" t="s">
        <v>91</v>
      </c>
      <c r="C311" s="76">
        <v>910</v>
      </c>
      <c r="D311" s="71" t="s">
        <v>2</v>
      </c>
      <c r="E311" s="71" t="s">
        <v>40</v>
      </c>
      <c r="F311" s="71" t="s">
        <v>8</v>
      </c>
      <c r="G311" s="90">
        <v>1</v>
      </c>
      <c r="H311" s="71" t="s">
        <v>4</v>
      </c>
      <c r="I311" s="71"/>
      <c r="J311" s="71"/>
      <c r="K311" s="73">
        <f>SUM(K312+K314+K316)</f>
        <v>972.80000000000007</v>
      </c>
    </row>
    <row r="312" spans="1:11" s="18" customFormat="1" ht="18" customHeight="1" x14ac:dyDescent="0.2">
      <c r="A312" s="150"/>
      <c r="B312" s="75" t="s">
        <v>228</v>
      </c>
      <c r="C312" s="76">
        <v>910</v>
      </c>
      <c r="D312" s="71" t="s">
        <v>2</v>
      </c>
      <c r="E312" s="71" t="s">
        <v>40</v>
      </c>
      <c r="F312" s="71" t="s">
        <v>8</v>
      </c>
      <c r="G312" s="90">
        <v>1</v>
      </c>
      <c r="H312" s="71" t="s">
        <v>4</v>
      </c>
      <c r="I312" s="71" t="s">
        <v>227</v>
      </c>
      <c r="J312" s="71"/>
      <c r="K312" s="73">
        <f>SUM(K313)</f>
        <v>38.1</v>
      </c>
    </row>
    <row r="313" spans="1:11" s="18" customFormat="1" ht="31.5" customHeight="1" x14ac:dyDescent="0.2">
      <c r="A313" s="150"/>
      <c r="B313" s="75" t="s">
        <v>122</v>
      </c>
      <c r="C313" s="76">
        <v>910</v>
      </c>
      <c r="D313" s="71" t="s">
        <v>2</v>
      </c>
      <c r="E313" s="71" t="s">
        <v>40</v>
      </c>
      <c r="F313" s="71" t="s">
        <v>8</v>
      </c>
      <c r="G313" s="90">
        <v>1</v>
      </c>
      <c r="H313" s="71" t="s">
        <v>4</v>
      </c>
      <c r="I313" s="71" t="s">
        <v>227</v>
      </c>
      <c r="J313" s="71" t="s">
        <v>49</v>
      </c>
      <c r="K313" s="73">
        <v>38.1</v>
      </c>
    </row>
    <row r="314" spans="1:11" s="18" customFormat="1" ht="31.5" customHeight="1" x14ac:dyDescent="0.2">
      <c r="A314" s="150"/>
      <c r="B314" s="75" t="s">
        <v>232</v>
      </c>
      <c r="C314" s="76">
        <v>910</v>
      </c>
      <c r="D314" s="71" t="s">
        <v>2</v>
      </c>
      <c r="E314" s="71" t="s">
        <v>40</v>
      </c>
      <c r="F314" s="71" t="s">
        <v>8</v>
      </c>
      <c r="G314" s="90">
        <v>1</v>
      </c>
      <c r="H314" s="71" t="s">
        <v>4</v>
      </c>
      <c r="I314" s="71" t="s">
        <v>233</v>
      </c>
      <c r="J314" s="71"/>
      <c r="K314" s="73">
        <f>K315</f>
        <v>640.70000000000005</v>
      </c>
    </row>
    <row r="315" spans="1:11" s="18" customFormat="1" ht="31.5" customHeight="1" x14ac:dyDescent="0.2">
      <c r="A315" s="150"/>
      <c r="B315" s="75" t="s">
        <v>122</v>
      </c>
      <c r="C315" s="76">
        <v>910</v>
      </c>
      <c r="D315" s="71" t="s">
        <v>2</v>
      </c>
      <c r="E315" s="71" t="s">
        <v>40</v>
      </c>
      <c r="F315" s="71" t="s">
        <v>8</v>
      </c>
      <c r="G315" s="90">
        <v>1</v>
      </c>
      <c r="H315" s="71" t="s">
        <v>4</v>
      </c>
      <c r="I315" s="71" t="s">
        <v>233</v>
      </c>
      <c r="J315" s="71" t="s">
        <v>49</v>
      </c>
      <c r="K315" s="73">
        <v>640.70000000000005</v>
      </c>
    </row>
    <row r="316" spans="1:11" s="18" customFormat="1" ht="36" customHeight="1" x14ac:dyDescent="0.2">
      <c r="A316" s="150"/>
      <c r="B316" s="75" t="s">
        <v>626</v>
      </c>
      <c r="C316" s="76">
        <v>910</v>
      </c>
      <c r="D316" s="71" t="s">
        <v>2</v>
      </c>
      <c r="E316" s="71" t="s">
        <v>40</v>
      </c>
      <c r="F316" s="71" t="s">
        <v>8</v>
      </c>
      <c r="G316" s="90">
        <v>1</v>
      </c>
      <c r="H316" s="71" t="s">
        <v>4</v>
      </c>
      <c r="I316" s="71" t="s">
        <v>627</v>
      </c>
      <c r="J316" s="71"/>
      <c r="K316" s="73">
        <f>K317</f>
        <v>294</v>
      </c>
    </row>
    <row r="317" spans="1:11" s="18" customFormat="1" ht="31.5" customHeight="1" x14ac:dyDescent="0.2">
      <c r="A317" s="150"/>
      <c r="B317" s="75" t="s">
        <v>122</v>
      </c>
      <c r="C317" s="76">
        <v>910</v>
      </c>
      <c r="D317" s="71" t="s">
        <v>2</v>
      </c>
      <c r="E317" s="71" t="s">
        <v>40</v>
      </c>
      <c r="F317" s="71" t="s">
        <v>8</v>
      </c>
      <c r="G317" s="90">
        <v>1</v>
      </c>
      <c r="H317" s="71" t="s">
        <v>4</v>
      </c>
      <c r="I317" s="71" t="s">
        <v>627</v>
      </c>
      <c r="J317" s="71" t="s">
        <v>49</v>
      </c>
      <c r="K317" s="73">
        <v>294</v>
      </c>
    </row>
    <row r="318" spans="1:11" s="18" customFormat="1" ht="31.5" customHeight="1" x14ac:dyDescent="0.2">
      <c r="A318" s="150"/>
      <c r="B318" s="92" t="s">
        <v>164</v>
      </c>
      <c r="C318" s="90">
        <v>910</v>
      </c>
      <c r="D318" s="71" t="s">
        <v>2</v>
      </c>
      <c r="E318" s="71" t="s">
        <v>40</v>
      </c>
      <c r="F318" s="72" t="s">
        <v>92</v>
      </c>
      <c r="G318" s="76"/>
      <c r="H318" s="71"/>
      <c r="I318" s="71"/>
      <c r="J318" s="71"/>
      <c r="K318" s="73">
        <f>K319</f>
        <v>900</v>
      </c>
    </row>
    <row r="319" spans="1:11" s="18" customFormat="1" ht="49.5" customHeight="1" x14ac:dyDescent="0.2">
      <c r="A319" s="150"/>
      <c r="B319" s="92" t="s">
        <v>360</v>
      </c>
      <c r="C319" s="90">
        <v>910</v>
      </c>
      <c r="D319" s="71" t="s">
        <v>2</v>
      </c>
      <c r="E319" s="71" t="s">
        <v>40</v>
      </c>
      <c r="F319" s="72" t="s">
        <v>92</v>
      </c>
      <c r="G319" s="76">
        <v>1</v>
      </c>
      <c r="H319" s="71"/>
      <c r="I319" s="71"/>
      <c r="J319" s="71"/>
      <c r="K319" s="73">
        <f>K320</f>
        <v>900</v>
      </c>
    </row>
    <row r="320" spans="1:11" s="18" customFormat="1" ht="31.5" customHeight="1" x14ac:dyDescent="0.2">
      <c r="A320" s="150"/>
      <c r="B320" s="75" t="s">
        <v>359</v>
      </c>
      <c r="C320" s="90">
        <v>910</v>
      </c>
      <c r="D320" s="71" t="s">
        <v>2</v>
      </c>
      <c r="E320" s="71" t="s">
        <v>40</v>
      </c>
      <c r="F320" s="72" t="s">
        <v>92</v>
      </c>
      <c r="G320" s="76">
        <v>1</v>
      </c>
      <c r="H320" s="72" t="s">
        <v>5</v>
      </c>
      <c r="I320" s="72"/>
      <c r="J320" s="72"/>
      <c r="K320" s="73">
        <f>K321</f>
        <v>900</v>
      </c>
    </row>
    <row r="321" spans="1:11" s="18" customFormat="1" ht="31.5" customHeight="1" x14ac:dyDescent="0.2">
      <c r="A321" s="150"/>
      <c r="B321" s="75" t="s">
        <v>165</v>
      </c>
      <c r="C321" s="90">
        <v>910</v>
      </c>
      <c r="D321" s="71" t="s">
        <v>2</v>
      </c>
      <c r="E321" s="71" t="s">
        <v>40</v>
      </c>
      <c r="F321" s="72" t="s">
        <v>92</v>
      </c>
      <c r="G321" s="76">
        <v>1</v>
      </c>
      <c r="H321" s="72" t="s">
        <v>5</v>
      </c>
      <c r="I321" s="72" t="s">
        <v>147</v>
      </c>
      <c r="J321" s="72"/>
      <c r="K321" s="73">
        <f>K322</f>
        <v>900</v>
      </c>
    </row>
    <row r="322" spans="1:11" s="18" customFormat="1" ht="31.5" customHeight="1" x14ac:dyDescent="0.2">
      <c r="A322" s="150"/>
      <c r="B322" s="75" t="s">
        <v>122</v>
      </c>
      <c r="C322" s="90">
        <v>910</v>
      </c>
      <c r="D322" s="71" t="s">
        <v>2</v>
      </c>
      <c r="E322" s="71" t="s">
        <v>40</v>
      </c>
      <c r="F322" s="72" t="s">
        <v>92</v>
      </c>
      <c r="G322" s="76">
        <v>1</v>
      </c>
      <c r="H322" s="72" t="s">
        <v>5</v>
      </c>
      <c r="I322" s="72" t="s">
        <v>147</v>
      </c>
      <c r="J322" s="72" t="s">
        <v>49</v>
      </c>
      <c r="K322" s="73">
        <v>900</v>
      </c>
    </row>
    <row r="323" spans="1:11" s="18" customFormat="1" ht="18" customHeight="1" x14ac:dyDescent="0.2">
      <c r="A323" s="150"/>
      <c r="B323" s="75" t="s">
        <v>15</v>
      </c>
      <c r="C323" s="76">
        <v>910</v>
      </c>
      <c r="D323" s="71" t="s">
        <v>6</v>
      </c>
      <c r="E323" s="71"/>
      <c r="F323" s="71"/>
      <c r="G323" s="90"/>
      <c r="H323" s="71"/>
      <c r="I323" s="71"/>
      <c r="J323" s="71"/>
      <c r="K323" s="73">
        <f>SUM(K324)</f>
        <v>879.89999999999986</v>
      </c>
    </row>
    <row r="324" spans="1:11" s="18" customFormat="1" ht="18" customHeight="1" x14ac:dyDescent="0.2">
      <c r="A324" s="150"/>
      <c r="B324" s="75" t="s">
        <v>69</v>
      </c>
      <c r="C324" s="76">
        <v>910</v>
      </c>
      <c r="D324" s="71" t="s">
        <v>6</v>
      </c>
      <c r="E324" s="71" t="s">
        <v>70</v>
      </c>
      <c r="F324" s="71"/>
      <c r="G324" s="71"/>
      <c r="H324" s="71"/>
      <c r="I324" s="71"/>
      <c r="J324" s="71"/>
      <c r="K324" s="73">
        <f t="shared" ref="K324:K328" si="19">SUM(K325)</f>
        <v>879.89999999999986</v>
      </c>
    </row>
    <row r="325" spans="1:11" s="18" customFormat="1" ht="31.5" customHeight="1" x14ac:dyDescent="0.2">
      <c r="A325" s="150"/>
      <c r="B325" s="92" t="s">
        <v>356</v>
      </c>
      <c r="C325" s="76">
        <v>910</v>
      </c>
      <c r="D325" s="71" t="s">
        <v>6</v>
      </c>
      <c r="E325" s="71" t="s">
        <v>70</v>
      </c>
      <c r="F325" s="71" t="s">
        <v>8</v>
      </c>
      <c r="G325" s="71"/>
      <c r="H325" s="71"/>
      <c r="I325" s="71"/>
      <c r="J325" s="71"/>
      <c r="K325" s="73">
        <f t="shared" si="19"/>
        <v>879.89999999999986</v>
      </c>
    </row>
    <row r="326" spans="1:11" s="18" customFormat="1" ht="31.5" customHeight="1" x14ac:dyDescent="0.2">
      <c r="A326" s="150"/>
      <c r="B326" s="92" t="s">
        <v>321</v>
      </c>
      <c r="C326" s="76">
        <v>910</v>
      </c>
      <c r="D326" s="71" t="s">
        <v>6</v>
      </c>
      <c r="E326" s="71" t="s">
        <v>70</v>
      </c>
      <c r="F326" s="71" t="s">
        <v>8</v>
      </c>
      <c r="G326" s="71" t="s">
        <v>90</v>
      </c>
      <c r="H326" s="71"/>
      <c r="I326" s="71"/>
      <c r="J326" s="71"/>
      <c r="K326" s="73">
        <f t="shared" si="19"/>
        <v>879.89999999999986</v>
      </c>
    </row>
    <row r="327" spans="1:11" s="18" customFormat="1" ht="31.5" customHeight="1" x14ac:dyDescent="0.2">
      <c r="A327" s="150"/>
      <c r="B327" s="92" t="s">
        <v>91</v>
      </c>
      <c r="C327" s="76">
        <v>910</v>
      </c>
      <c r="D327" s="71" t="s">
        <v>6</v>
      </c>
      <c r="E327" s="71" t="s">
        <v>70</v>
      </c>
      <c r="F327" s="71" t="s">
        <v>8</v>
      </c>
      <c r="G327" s="71" t="s">
        <v>90</v>
      </c>
      <c r="H327" s="71" t="s">
        <v>4</v>
      </c>
      <c r="I327" s="71"/>
      <c r="J327" s="71"/>
      <c r="K327" s="73">
        <f t="shared" si="19"/>
        <v>879.89999999999986</v>
      </c>
    </row>
    <row r="328" spans="1:11" s="18" customFormat="1" ht="31.5" customHeight="1" x14ac:dyDescent="0.2">
      <c r="A328" s="150"/>
      <c r="B328" s="116" t="s">
        <v>235</v>
      </c>
      <c r="C328" s="76">
        <v>910</v>
      </c>
      <c r="D328" s="71" t="s">
        <v>6</v>
      </c>
      <c r="E328" s="71" t="s">
        <v>70</v>
      </c>
      <c r="F328" s="71" t="s">
        <v>8</v>
      </c>
      <c r="G328" s="71" t="s">
        <v>90</v>
      </c>
      <c r="H328" s="71" t="s">
        <v>4</v>
      </c>
      <c r="I328" s="71" t="s">
        <v>234</v>
      </c>
      <c r="J328" s="71"/>
      <c r="K328" s="73">
        <f t="shared" si="19"/>
        <v>879.89999999999986</v>
      </c>
    </row>
    <row r="329" spans="1:11" s="18" customFormat="1" ht="31.5" customHeight="1" x14ac:dyDescent="0.2">
      <c r="A329" s="150"/>
      <c r="B329" s="75" t="s">
        <v>122</v>
      </c>
      <c r="C329" s="76">
        <v>910</v>
      </c>
      <c r="D329" s="71" t="s">
        <v>6</v>
      </c>
      <c r="E329" s="71" t="s">
        <v>70</v>
      </c>
      <c r="F329" s="71" t="s">
        <v>8</v>
      </c>
      <c r="G329" s="71" t="s">
        <v>90</v>
      </c>
      <c r="H329" s="71" t="s">
        <v>4</v>
      </c>
      <c r="I329" s="71" t="s">
        <v>234</v>
      </c>
      <c r="J329" s="71" t="s">
        <v>49</v>
      </c>
      <c r="K329" s="73">
        <f>792.9+87+640.7-640.7</f>
        <v>879.89999999999986</v>
      </c>
    </row>
    <row r="330" spans="1:11" s="18" customFormat="1" ht="18" customHeight="1" x14ac:dyDescent="0.2">
      <c r="A330" s="150"/>
      <c r="B330" s="75" t="s">
        <v>18</v>
      </c>
      <c r="C330" s="76">
        <v>910</v>
      </c>
      <c r="D330" s="72" t="s">
        <v>8</v>
      </c>
      <c r="E330" s="72"/>
      <c r="F330" s="71"/>
      <c r="G330" s="71"/>
      <c r="H330" s="71"/>
      <c r="I330" s="71"/>
      <c r="J330" s="72"/>
      <c r="K330" s="73">
        <f t="shared" ref="K330:K335" si="20">SUM(K331)</f>
        <v>61.5</v>
      </c>
    </row>
    <row r="331" spans="1:11" s="18" customFormat="1" ht="37.5" customHeight="1" x14ac:dyDescent="0.2">
      <c r="A331" s="150"/>
      <c r="B331" s="75" t="s">
        <v>229</v>
      </c>
      <c r="C331" s="76">
        <v>910</v>
      </c>
      <c r="D331" s="72" t="s">
        <v>8</v>
      </c>
      <c r="E331" s="72" t="s">
        <v>7</v>
      </c>
      <c r="F331" s="71"/>
      <c r="G331" s="71"/>
      <c r="H331" s="71"/>
      <c r="I331" s="71"/>
      <c r="J331" s="72"/>
      <c r="K331" s="73">
        <f t="shared" si="20"/>
        <v>61.5</v>
      </c>
    </row>
    <row r="332" spans="1:11" s="18" customFormat="1" ht="31.5" customHeight="1" x14ac:dyDescent="0.2">
      <c r="A332" s="150"/>
      <c r="B332" s="75" t="s">
        <v>320</v>
      </c>
      <c r="C332" s="76">
        <v>910</v>
      </c>
      <c r="D332" s="72" t="s">
        <v>8</v>
      </c>
      <c r="E332" s="72" t="s">
        <v>7</v>
      </c>
      <c r="F332" s="71" t="s">
        <v>8</v>
      </c>
      <c r="G332" s="71"/>
      <c r="H332" s="71"/>
      <c r="I332" s="71"/>
      <c r="J332" s="72"/>
      <c r="K332" s="73">
        <f t="shared" si="20"/>
        <v>61.5</v>
      </c>
    </row>
    <row r="333" spans="1:11" s="18" customFormat="1" ht="31.5" customHeight="1" x14ac:dyDescent="0.2">
      <c r="A333" s="150"/>
      <c r="B333" s="75" t="s">
        <v>321</v>
      </c>
      <c r="C333" s="76">
        <v>910</v>
      </c>
      <c r="D333" s="72" t="s">
        <v>8</v>
      </c>
      <c r="E333" s="72" t="s">
        <v>7</v>
      </c>
      <c r="F333" s="71" t="s">
        <v>8</v>
      </c>
      <c r="G333" s="71" t="s">
        <v>90</v>
      </c>
      <c r="H333" s="71"/>
      <c r="I333" s="71"/>
      <c r="J333" s="72"/>
      <c r="K333" s="73">
        <f t="shared" si="20"/>
        <v>61.5</v>
      </c>
    </row>
    <row r="334" spans="1:11" s="18" customFormat="1" ht="31.5" customHeight="1" x14ac:dyDescent="0.2">
      <c r="A334" s="150"/>
      <c r="B334" s="75" t="s">
        <v>91</v>
      </c>
      <c r="C334" s="76">
        <v>910</v>
      </c>
      <c r="D334" s="72" t="s">
        <v>8</v>
      </c>
      <c r="E334" s="72" t="s">
        <v>7</v>
      </c>
      <c r="F334" s="71" t="s">
        <v>8</v>
      </c>
      <c r="G334" s="71" t="s">
        <v>90</v>
      </c>
      <c r="H334" s="71" t="s">
        <v>4</v>
      </c>
      <c r="I334" s="71"/>
      <c r="J334" s="72"/>
      <c r="K334" s="73">
        <f t="shared" si="20"/>
        <v>61.5</v>
      </c>
    </row>
    <row r="335" spans="1:11" s="18" customFormat="1" ht="18" customHeight="1" x14ac:dyDescent="0.2">
      <c r="A335" s="150"/>
      <c r="B335" s="75" t="s">
        <v>231</v>
      </c>
      <c r="C335" s="76">
        <v>910</v>
      </c>
      <c r="D335" s="72" t="s">
        <v>8</v>
      </c>
      <c r="E335" s="72" t="s">
        <v>7</v>
      </c>
      <c r="F335" s="71" t="s">
        <v>8</v>
      </c>
      <c r="G335" s="71" t="s">
        <v>90</v>
      </c>
      <c r="H335" s="71" t="s">
        <v>4</v>
      </c>
      <c r="I335" s="71" t="s">
        <v>230</v>
      </c>
      <c r="J335" s="72"/>
      <c r="K335" s="73">
        <f t="shared" si="20"/>
        <v>61.5</v>
      </c>
    </row>
    <row r="336" spans="1:11" s="18" customFormat="1" ht="31.5" customHeight="1" x14ac:dyDescent="0.2">
      <c r="A336" s="151"/>
      <c r="B336" s="75" t="s">
        <v>122</v>
      </c>
      <c r="C336" s="76">
        <v>910</v>
      </c>
      <c r="D336" s="72" t="s">
        <v>8</v>
      </c>
      <c r="E336" s="72" t="s">
        <v>7</v>
      </c>
      <c r="F336" s="71" t="s">
        <v>8</v>
      </c>
      <c r="G336" s="71" t="s">
        <v>90</v>
      </c>
      <c r="H336" s="71" t="s">
        <v>4</v>
      </c>
      <c r="I336" s="71" t="s">
        <v>230</v>
      </c>
      <c r="J336" s="72" t="s">
        <v>49</v>
      </c>
      <c r="K336" s="73">
        <f>61.5+294-294</f>
        <v>61.5</v>
      </c>
    </row>
    <row r="337" spans="1:13" s="18" customFormat="1" ht="31.5" customHeight="1" x14ac:dyDescent="0.2">
      <c r="A337" s="149">
        <v>5</v>
      </c>
      <c r="B337" s="75" t="s">
        <v>362</v>
      </c>
      <c r="C337" s="90">
        <v>918</v>
      </c>
      <c r="D337" s="71"/>
      <c r="E337" s="71"/>
      <c r="F337" s="71"/>
      <c r="G337" s="90"/>
      <c r="H337" s="71"/>
      <c r="I337" s="71"/>
      <c r="J337" s="71"/>
      <c r="K337" s="73">
        <f>K338+K366+K354+K385</f>
        <v>232579.20000000001</v>
      </c>
    </row>
    <row r="338" spans="1:13" s="18" customFormat="1" ht="18" customHeight="1" x14ac:dyDescent="0.2">
      <c r="A338" s="150"/>
      <c r="B338" s="75" t="s">
        <v>15</v>
      </c>
      <c r="C338" s="90">
        <v>918</v>
      </c>
      <c r="D338" s="71" t="s">
        <v>6</v>
      </c>
      <c r="E338" s="71"/>
      <c r="F338" s="71"/>
      <c r="G338" s="90"/>
      <c r="H338" s="71"/>
      <c r="I338" s="71"/>
      <c r="J338" s="71"/>
      <c r="K338" s="73">
        <f>SUM(K339)</f>
        <v>44498.299999999996</v>
      </c>
    </row>
    <row r="339" spans="1:13" s="18" customFormat="1" ht="18" customHeight="1" x14ac:dyDescent="0.2">
      <c r="A339" s="150"/>
      <c r="B339" s="75" t="s">
        <v>69</v>
      </c>
      <c r="C339" s="90">
        <v>918</v>
      </c>
      <c r="D339" s="71" t="s">
        <v>6</v>
      </c>
      <c r="E339" s="71" t="s">
        <v>70</v>
      </c>
      <c r="F339" s="71"/>
      <c r="G339" s="90"/>
      <c r="H339" s="71"/>
      <c r="I339" s="71"/>
      <c r="J339" s="71"/>
      <c r="K339" s="73">
        <f>SUM(K340)</f>
        <v>44498.299999999996</v>
      </c>
    </row>
    <row r="340" spans="1:13" s="18" customFormat="1" ht="18" customHeight="1" x14ac:dyDescent="0.2">
      <c r="A340" s="150"/>
      <c r="B340" s="75" t="s">
        <v>345</v>
      </c>
      <c r="C340" s="90">
        <v>918</v>
      </c>
      <c r="D340" s="71" t="s">
        <v>6</v>
      </c>
      <c r="E340" s="71" t="s">
        <v>70</v>
      </c>
      <c r="F340" s="71" t="s">
        <v>4</v>
      </c>
      <c r="G340" s="90"/>
      <c r="H340" s="71"/>
      <c r="I340" s="71"/>
      <c r="J340" s="71"/>
      <c r="K340" s="73">
        <f>SUM(K341)</f>
        <v>44498.299999999996</v>
      </c>
    </row>
    <row r="341" spans="1:13" s="18" customFormat="1" ht="63" customHeight="1" x14ac:dyDescent="0.2">
      <c r="A341" s="150"/>
      <c r="B341" s="75" t="s">
        <v>481</v>
      </c>
      <c r="C341" s="90">
        <v>918</v>
      </c>
      <c r="D341" s="71" t="s">
        <v>6</v>
      </c>
      <c r="E341" s="71" t="s">
        <v>70</v>
      </c>
      <c r="F341" s="71" t="s">
        <v>4</v>
      </c>
      <c r="G341" s="90">
        <v>1</v>
      </c>
      <c r="H341" s="71"/>
      <c r="I341" s="71"/>
      <c r="J341" s="71"/>
      <c r="K341" s="73">
        <f>SUM(K342+K348)</f>
        <v>44498.299999999996</v>
      </c>
    </row>
    <row r="342" spans="1:13" s="18" customFormat="1" ht="31.5" customHeight="1" x14ac:dyDescent="0.2">
      <c r="A342" s="150"/>
      <c r="B342" s="92" t="s">
        <v>482</v>
      </c>
      <c r="C342" s="90">
        <v>918</v>
      </c>
      <c r="D342" s="71" t="s">
        <v>6</v>
      </c>
      <c r="E342" s="71" t="s">
        <v>70</v>
      </c>
      <c r="F342" s="71" t="s">
        <v>4</v>
      </c>
      <c r="G342" s="90">
        <v>1</v>
      </c>
      <c r="H342" s="71" t="s">
        <v>2</v>
      </c>
      <c r="I342" s="71"/>
      <c r="J342" s="71"/>
      <c r="K342" s="73">
        <f>SUM(K343+K346)</f>
        <v>33898.399999999994</v>
      </c>
    </row>
    <row r="343" spans="1:13" s="18" customFormat="1" ht="51.75" customHeight="1" x14ac:dyDescent="0.2">
      <c r="A343" s="150"/>
      <c r="B343" s="75" t="s">
        <v>66</v>
      </c>
      <c r="C343" s="90">
        <v>918</v>
      </c>
      <c r="D343" s="71" t="s">
        <v>6</v>
      </c>
      <c r="E343" s="71" t="s">
        <v>70</v>
      </c>
      <c r="F343" s="71" t="s">
        <v>4</v>
      </c>
      <c r="G343" s="90">
        <v>1</v>
      </c>
      <c r="H343" s="71" t="s">
        <v>2</v>
      </c>
      <c r="I343" s="71" t="s">
        <v>85</v>
      </c>
      <c r="J343" s="71"/>
      <c r="K343" s="73">
        <f>SUM(K344:K345)</f>
        <v>28694.699999999997</v>
      </c>
      <c r="L343" s="36"/>
      <c r="M343" s="36"/>
    </row>
    <row r="344" spans="1:13" s="18" customFormat="1" ht="62.25" customHeight="1" x14ac:dyDescent="0.2">
      <c r="A344" s="150"/>
      <c r="B344" s="75" t="s">
        <v>121</v>
      </c>
      <c r="C344" s="90">
        <v>918</v>
      </c>
      <c r="D344" s="71" t="s">
        <v>6</v>
      </c>
      <c r="E344" s="71" t="s">
        <v>70</v>
      </c>
      <c r="F344" s="71" t="s">
        <v>4</v>
      </c>
      <c r="G344" s="90">
        <v>1</v>
      </c>
      <c r="H344" s="71" t="s">
        <v>2</v>
      </c>
      <c r="I344" s="71" t="s">
        <v>85</v>
      </c>
      <c r="J344" s="71" t="s">
        <v>48</v>
      </c>
      <c r="K344" s="73">
        <f>14307+13719.6</f>
        <v>28026.6</v>
      </c>
      <c r="L344" s="42"/>
      <c r="M344" s="36"/>
    </row>
    <row r="345" spans="1:13" s="18" customFormat="1" ht="31.5" customHeight="1" x14ac:dyDescent="0.2">
      <c r="A345" s="150"/>
      <c r="B345" s="75" t="s">
        <v>122</v>
      </c>
      <c r="C345" s="90">
        <v>918</v>
      </c>
      <c r="D345" s="71" t="s">
        <v>6</v>
      </c>
      <c r="E345" s="71" t="s">
        <v>70</v>
      </c>
      <c r="F345" s="71" t="s">
        <v>4</v>
      </c>
      <c r="G345" s="90">
        <v>1</v>
      </c>
      <c r="H345" s="71" t="s">
        <v>2</v>
      </c>
      <c r="I345" s="71" t="s">
        <v>85</v>
      </c>
      <c r="J345" s="71" t="s">
        <v>49</v>
      </c>
      <c r="K345" s="73">
        <f>333.9+334.2</f>
        <v>668.09999999999991</v>
      </c>
      <c r="L345" s="42"/>
      <c r="M345" s="36"/>
    </row>
    <row r="346" spans="1:13" s="18" customFormat="1" ht="31.5" customHeight="1" x14ac:dyDescent="0.2">
      <c r="A346" s="150"/>
      <c r="B346" s="92" t="s">
        <v>319</v>
      </c>
      <c r="C346" s="90">
        <v>918</v>
      </c>
      <c r="D346" s="71" t="s">
        <v>6</v>
      </c>
      <c r="E346" s="71" t="s">
        <v>70</v>
      </c>
      <c r="F346" s="71" t="s">
        <v>4</v>
      </c>
      <c r="G346" s="71" t="s">
        <v>90</v>
      </c>
      <c r="H346" s="71" t="s">
        <v>2</v>
      </c>
      <c r="I346" s="71" t="s">
        <v>190</v>
      </c>
      <c r="J346" s="72"/>
      <c r="K346" s="73">
        <f>K347</f>
        <v>5203.7</v>
      </c>
      <c r="L346" s="36"/>
      <c r="M346" s="36"/>
    </row>
    <row r="347" spans="1:13" s="18" customFormat="1" ht="31.5" customHeight="1" x14ac:dyDescent="0.2">
      <c r="A347" s="150"/>
      <c r="B347" s="92" t="s">
        <v>122</v>
      </c>
      <c r="C347" s="90">
        <v>918</v>
      </c>
      <c r="D347" s="71" t="s">
        <v>6</v>
      </c>
      <c r="E347" s="71" t="s">
        <v>70</v>
      </c>
      <c r="F347" s="71" t="s">
        <v>4</v>
      </c>
      <c r="G347" s="71" t="s">
        <v>90</v>
      </c>
      <c r="H347" s="71" t="s">
        <v>2</v>
      </c>
      <c r="I347" s="71" t="s">
        <v>190</v>
      </c>
      <c r="J347" s="72" t="s">
        <v>49</v>
      </c>
      <c r="K347" s="73">
        <v>5203.7</v>
      </c>
      <c r="L347" s="36"/>
      <c r="M347" s="36"/>
    </row>
    <row r="348" spans="1:13" s="18" customFormat="1" ht="63.75" customHeight="1" x14ac:dyDescent="0.2">
      <c r="A348" s="150"/>
      <c r="B348" s="75" t="s">
        <v>483</v>
      </c>
      <c r="C348" s="90">
        <v>918</v>
      </c>
      <c r="D348" s="71" t="s">
        <v>6</v>
      </c>
      <c r="E348" s="71" t="s">
        <v>70</v>
      </c>
      <c r="F348" s="71" t="s">
        <v>4</v>
      </c>
      <c r="G348" s="90">
        <v>1</v>
      </c>
      <c r="H348" s="71" t="s">
        <v>4</v>
      </c>
      <c r="I348" s="71"/>
      <c r="J348" s="71"/>
      <c r="K348" s="73">
        <f>SUM(K349+K352)</f>
        <v>10599.9</v>
      </c>
      <c r="L348" s="36"/>
      <c r="M348" s="36"/>
    </row>
    <row r="349" spans="1:13" s="18" customFormat="1" ht="18" customHeight="1" x14ac:dyDescent="0.2">
      <c r="A349" s="150"/>
      <c r="B349" s="75" t="s">
        <v>47</v>
      </c>
      <c r="C349" s="90">
        <v>918</v>
      </c>
      <c r="D349" s="71" t="s">
        <v>6</v>
      </c>
      <c r="E349" s="71" t="s">
        <v>70</v>
      </c>
      <c r="F349" s="71" t="s">
        <v>4</v>
      </c>
      <c r="G349" s="90">
        <v>1</v>
      </c>
      <c r="H349" s="71" t="s">
        <v>4</v>
      </c>
      <c r="I349" s="71" t="s">
        <v>78</v>
      </c>
      <c r="J349" s="71"/>
      <c r="K349" s="73">
        <f>SUM(K350:K351)</f>
        <v>10560</v>
      </c>
      <c r="L349" s="36"/>
      <c r="M349" s="36"/>
    </row>
    <row r="350" spans="1:13" s="18" customFormat="1" ht="49.5" customHeight="1" x14ac:dyDescent="0.2">
      <c r="A350" s="150"/>
      <c r="B350" s="75" t="s">
        <v>121</v>
      </c>
      <c r="C350" s="90">
        <v>918</v>
      </c>
      <c r="D350" s="71" t="s">
        <v>6</v>
      </c>
      <c r="E350" s="71" t="s">
        <v>70</v>
      </c>
      <c r="F350" s="71" t="s">
        <v>4</v>
      </c>
      <c r="G350" s="90">
        <v>1</v>
      </c>
      <c r="H350" s="71" t="s">
        <v>4</v>
      </c>
      <c r="I350" s="71" t="s">
        <v>78</v>
      </c>
      <c r="J350" s="71" t="s">
        <v>48</v>
      </c>
      <c r="K350" s="73">
        <v>10468.799999999999</v>
      </c>
      <c r="L350" s="42"/>
      <c r="M350" s="36"/>
    </row>
    <row r="351" spans="1:13" s="18" customFormat="1" ht="31.5" customHeight="1" x14ac:dyDescent="0.2">
      <c r="A351" s="150"/>
      <c r="B351" s="75" t="s">
        <v>122</v>
      </c>
      <c r="C351" s="90">
        <v>918</v>
      </c>
      <c r="D351" s="71" t="s">
        <v>6</v>
      </c>
      <c r="E351" s="71" t="s">
        <v>70</v>
      </c>
      <c r="F351" s="71" t="s">
        <v>4</v>
      </c>
      <c r="G351" s="90">
        <v>1</v>
      </c>
      <c r="H351" s="71" t="s">
        <v>4</v>
      </c>
      <c r="I351" s="71" t="s">
        <v>78</v>
      </c>
      <c r="J351" s="71" t="s">
        <v>49</v>
      </c>
      <c r="K351" s="73">
        <v>91.2</v>
      </c>
      <c r="L351" s="42"/>
      <c r="M351" s="36"/>
    </row>
    <row r="352" spans="1:13" s="18" customFormat="1" ht="18" customHeight="1" x14ac:dyDescent="0.2">
      <c r="A352" s="150"/>
      <c r="B352" s="75" t="s">
        <v>228</v>
      </c>
      <c r="C352" s="76">
        <v>918</v>
      </c>
      <c r="D352" s="71" t="s">
        <v>6</v>
      </c>
      <c r="E352" s="71" t="s">
        <v>70</v>
      </c>
      <c r="F352" s="71" t="s">
        <v>4</v>
      </c>
      <c r="G352" s="90">
        <v>1</v>
      </c>
      <c r="H352" s="71" t="s">
        <v>4</v>
      </c>
      <c r="I352" s="71" t="s">
        <v>227</v>
      </c>
      <c r="J352" s="71"/>
      <c r="K352" s="73">
        <f>SUM(K353)</f>
        <v>39.900000000000006</v>
      </c>
      <c r="L352" s="36"/>
      <c r="M352" s="36"/>
    </row>
    <row r="353" spans="1:13" s="18" customFormat="1" ht="31.5" customHeight="1" x14ac:dyDescent="0.2">
      <c r="A353" s="150"/>
      <c r="B353" s="75" t="s">
        <v>122</v>
      </c>
      <c r="C353" s="76">
        <v>918</v>
      </c>
      <c r="D353" s="71" t="s">
        <v>6</v>
      </c>
      <c r="E353" s="71" t="s">
        <v>70</v>
      </c>
      <c r="F353" s="71" t="s">
        <v>4</v>
      </c>
      <c r="G353" s="90">
        <v>1</v>
      </c>
      <c r="H353" s="71" t="s">
        <v>4</v>
      </c>
      <c r="I353" s="71" t="s">
        <v>227</v>
      </c>
      <c r="J353" s="71" t="s">
        <v>49</v>
      </c>
      <c r="K353" s="73">
        <f>22.8+17.1</f>
        <v>39.900000000000006</v>
      </c>
      <c r="L353" s="36"/>
      <c r="M353" s="36"/>
    </row>
    <row r="354" spans="1:13" s="18" customFormat="1" ht="18" customHeight="1" x14ac:dyDescent="0.2">
      <c r="A354" s="150"/>
      <c r="B354" s="75" t="s">
        <v>41</v>
      </c>
      <c r="C354" s="90">
        <v>918</v>
      </c>
      <c r="D354" s="72" t="s">
        <v>7</v>
      </c>
      <c r="E354" s="71"/>
      <c r="F354" s="71"/>
      <c r="G354" s="90"/>
      <c r="H354" s="71"/>
      <c r="I354" s="71"/>
      <c r="J354" s="71"/>
      <c r="K354" s="73">
        <f>SUM(K355)</f>
        <v>54408</v>
      </c>
      <c r="L354" s="36">
        <v>54408</v>
      </c>
      <c r="M354" s="36"/>
    </row>
    <row r="355" spans="1:13" s="18" customFormat="1" ht="18" customHeight="1" x14ac:dyDescent="0.2">
      <c r="A355" s="150"/>
      <c r="B355" s="75" t="s">
        <v>255</v>
      </c>
      <c r="C355" s="90">
        <v>918</v>
      </c>
      <c r="D355" s="72" t="s">
        <v>7</v>
      </c>
      <c r="E355" s="71" t="s">
        <v>4</v>
      </c>
      <c r="F355" s="71"/>
      <c r="G355" s="90"/>
      <c r="H355" s="71"/>
      <c r="I355" s="71"/>
      <c r="J355" s="71"/>
      <c r="K355" s="73">
        <f>K356</f>
        <v>54408</v>
      </c>
      <c r="L355" s="36"/>
      <c r="M355" s="36"/>
    </row>
    <row r="356" spans="1:13" s="18" customFormat="1" ht="18" customHeight="1" x14ac:dyDescent="0.2">
      <c r="A356" s="150"/>
      <c r="B356" s="92" t="s">
        <v>363</v>
      </c>
      <c r="C356" s="90">
        <v>918</v>
      </c>
      <c r="D356" s="72" t="s">
        <v>7</v>
      </c>
      <c r="E356" s="71" t="s">
        <v>4</v>
      </c>
      <c r="F356" s="71" t="s">
        <v>4</v>
      </c>
      <c r="G356" s="71"/>
      <c r="H356" s="71"/>
      <c r="I356" s="71"/>
      <c r="J356" s="72"/>
      <c r="K356" s="73">
        <f>K357</f>
        <v>54408</v>
      </c>
      <c r="L356" s="36"/>
      <c r="M356" s="36"/>
    </row>
    <row r="357" spans="1:13" s="18" customFormat="1" ht="63" customHeight="1" x14ac:dyDescent="0.2">
      <c r="A357" s="150"/>
      <c r="B357" s="75" t="s">
        <v>481</v>
      </c>
      <c r="C357" s="90">
        <v>918</v>
      </c>
      <c r="D357" s="72" t="s">
        <v>7</v>
      </c>
      <c r="E357" s="71" t="s">
        <v>4</v>
      </c>
      <c r="F357" s="71" t="s">
        <v>4</v>
      </c>
      <c r="G357" s="71" t="s">
        <v>90</v>
      </c>
      <c r="H357" s="71"/>
      <c r="I357" s="71"/>
      <c r="J357" s="72"/>
      <c r="K357" s="73">
        <f>K358+K363</f>
        <v>54408</v>
      </c>
      <c r="L357" s="36"/>
      <c r="M357" s="36"/>
    </row>
    <row r="358" spans="1:13" s="18" customFormat="1" ht="31.5" customHeight="1" x14ac:dyDescent="0.2">
      <c r="A358" s="150"/>
      <c r="B358" s="92" t="s">
        <v>482</v>
      </c>
      <c r="C358" s="90">
        <v>918</v>
      </c>
      <c r="D358" s="72" t="s">
        <v>7</v>
      </c>
      <c r="E358" s="71" t="s">
        <v>4</v>
      </c>
      <c r="F358" s="71" t="s">
        <v>4</v>
      </c>
      <c r="G358" s="71" t="s">
        <v>90</v>
      </c>
      <c r="H358" s="71" t="s">
        <v>2</v>
      </c>
      <c r="I358" s="71"/>
      <c r="J358" s="72"/>
      <c r="K358" s="73">
        <f>K361+K359</f>
        <v>7933</v>
      </c>
    </row>
    <row r="359" spans="1:13" s="18" customFormat="1" ht="18" customHeight="1" x14ac:dyDescent="0.2">
      <c r="A359" s="150"/>
      <c r="B359" s="75" t="s">
        <v>528</v>
      </c>
      <c r="C359" s="90">
        <v>918</v>
      </c>
      <c r="D359" s="72" t="s">
        <v>7</v>
      </c>
      <c r="E359" s="71" t="s">
        <v>4</v>
      </c>
      <c r="F359" s="71" t="s">
        <v>4</v>
      </c>
      <c r="G359" s="71" t="s">
        <v>90</v>
      </c>
      <c r="H359" s="71" t="s">
        <v>2</v>
      </c>
      <c r="I359" s="71" t="s">
        <v>527</v>
      </c>
      <c r="J359" s="72"/>
      <c r="K359" s="73">
        <f>K360</f>
        <v>158</v>
      </c>
    </row>
    <row r="360" spans="1:13" s="18" customFormat="1" ht="31.5" customHeight="1" x14ac:dyDescent="0.2">
      <c r="A360" s="150"/>
      <c r="B360" s="75" t="s">
        <v>122</v>
      </c>
      <c r="C360" s="90">
        <v>918</v>
      </c>
      <c r="D360" s="72" t="s">
        <v>7</v>
      </c>
      <c r="E360" s="71" t="s">
        <v>4</v>
      </c>
      <c r="F360" s="71" t="s">
        <v>4</v>
      </c>
      <c r="G360" s="71" t="s">
        <v>90</v>
      </c>
      <c r="H360" s="71" t="s">
        <v>2</v>
      </c>
      <c r="I360" s="71" t="s">
        <v>527</v>
      </c>
      <c r="J360" s="72" t="s">
        <v>49</v>
      </c>
      <c r="K360" s="73">
        <v>158</v>
      </c>
    </row>
    <row r="361" spans="1:13" s="18" customFormat="1" ht="31.5" customHeight="1" x14ac:dyDescent="0.2">
      <c r="A361" s="150"/>
      <c r="B361" s="75" t="s">
        <v>410</v>
      </c>
      <c r="C361" s="90">
        <v>918</v>
      </c>
      <c r="D361" s="72" t="s">
        <v>7</v>
      </c>
      <c r="E361" s="71" t="s">
        <v>4</v>
      </c>
      <c r="F361" s="71" t="s">
        <v>4</v>
      </c>
      <c r="G361" s="71" t="s">
        <v>90</v>
      </c>
      <c r="H361" s="71" t="s">
        <v>2</v>
      </c>
      <c r="I361" s="71" t="s">
        <v>409</v>
      </c>
      <c r="J361" s="72"/>
      <c r="K361" s="73">
        <f>K362</f>
        <v>7775</v>
      </c>
    </row>
    <row r="362" spans="1:13" s="18" customFormat="1" ht="31.5" customHeight="1" x14ac:dyDescent="0.2">
      <c r="A362" s="150"/>
      <c r="B362" s="92" t="s">
        <v>75</v>
      </c>
      <c r="C362" s="90">
        <v>918</v>
      </c>
      <c r="D362" s="72" t="s">
        <v>7</v>
      </c>
      <c r="E362" s="71" t="s">
        <v>4</v>
      </c>
      <c r="F362" s="71" t="s">
        <v>4</v>
      </c>
      <c r="G362" s="71" t="s">
        <v>90</v>
      </c>
      <c r="H362" s="71" t="s">
        <v>2</v>
      </c>
      <c r="I362" s="71" t="s">
        <v>409</v>
      </c>
      <c r="J362" s="72" t="s">
        <v>54</v>
      </c>
      <c r="K362" s="73">
        <f>6376.6+1398.4</f>
        <v>7775</v>
      </c>
    </row>
    <row r="363" spans="1:13" s="18" customFormat="1" ht="31.5" customHeight="1" x14ac:dyDescent="0.2">
      <c r="A363" s="150"/>
      <c r="B363" s="92" t="s">
        <v>708</v>
      </c>
      <c r="C363" s="90">
        <v>918</v>
      </c>
      <c r="D363" s="72" t="s">
        <v>7</v>
      </c>
      <c r="E363" s="71" t="s">
        <v>4</v>
      </c>
      <c r="F363" s="71" t="s">
        <v>4</v>
      </c>
      <c r="G363" s="71" t="s">
        <v>90</v>
      </c>
      <c r="H363" s="71" t="s">
        <v>672</v>
      </c>
      <c r="I363" s="71"/>
      <c r="J363" s="72"/>
      <c r="K363" s="73">
        <f>K364</f>
        <v>46475</v>
      </c>
    </row>
    <row r="364" spans="1:13" s="18" customFormat="1" ht="31.5" x14ac:dyDescent="0.2">
      <c r="A364" s="150"/>
      <c r="B364" s="92" t="s">
        <v>677</v>
      </c>
      <c r="C364" s="90">
        <v>918</v>
      </c>
      <c r="D364" s="72" t="s">
        <v>7</v>
      </c>
      <c r="E364" s="71" t="s">
        <v>4</v>
      </c>
      <c r="F364" s="71" t="s">
        <v>4</v>
      </c>
      <c r="G364" s="71" t="s">
        <v>90</v>
      </c>
      <c r="H364" s="71" t="s">
        <v>672</v>
      </c>
      <c r="I364" s="71" t="s">
        <v>673</v>
      </c>
      <c r="J364" s="72"/>
      <c r="K364" s="73">
        <f>K365</f>
        <v>46475</v>
      </c>
    </row>
    <row r="365" spans="1:13" s="18" customFormat="1" ht="31.5" customHeight="1" x14ac:dyDescent="0.2">
      <c r="A365" s="150"/>
      <c r="B365" s="92" t="s">
        <v>75</v>
      </c>
      <c r="C365" s="90">
        <v>918</v>
      </c>
      <c r="D365" s="72" t="s">
        <v>7</v>
      </c>
      <c r="E365" s="71" t="s">
        <v>4</v>
      </c>
      <c r="F365" s="71" t="s">
        <v>4</v>
      </c>
      <c r="G365" s="71" t="s">
        <v>90</v>
      </c>
      <c r="H365" s="71" t="s">
        <v>672</v>
      </c>
      <c r="I365" s="71" t="s">
        <v>673</v>
      </c>
      <c r="J365" s="72" t="s">
        <v>54</v>
      </c>
      <c r="K365" s="73">
        <f>46242.6+232.4</f>
        <v>46475</v>
      </c>
    </row>
    <row r="366" spans="1:13" s="18" customFormat="1" ht="18" customHeight="1" x14ac:dyDescent="0.2">
      <c r="A366" s="150"/>
      <c r="B366" s="75" t="s">
        <v>18</v>
      </c>
      <c r="C366" s="90">
        <v>918</v>
      </c>
      <c r="D366" s="72" t="s">
        <v>8</v>
      </c>
      <c r="E366" s="71"/>
      <c r="F366" s="71"/>
      <c r="G366" s="90"/>
      <c r="H366" s="71"/>
      <c r="I366" s="71"/>
      <c r="J366" s="71"/>
      <c r="K366" s="73">
        <f>K367+K379+K373</f>
        <v>73137.3</v>
      </c>
    </row>
    <row r="367" spans="1:13" s="18" customFormat="1" ht="18" customHeight="1" x14ac:dyDescent="0.2">
      <c r="A367" s="150"/>
      <c r="B367" s="75" t="s">
        <v>25</v>
      </c>
      <c r="C367" s="90">
        <v>918</v>
      </c>
      <c r="D367" s="72" t="s">
        <v>8</v>
      </c>
      <c r="E367" s="71" t="s">
        <v>2</v>
      </c>
      <c r="F367" s="71"/>
      <c r="G367" s="90"/>
      <c r="H367" s="71"/>
      <c r="I367" s="71"/>
      <c r="J367" s="71"/>
      <c r="K367" s="73">
        <f>K368</f>
        <v>53192.4</v>
      </c>
    </row>
    <row r="368" spans="1:13" s="18" customFormat="1" ht="18" customHeight="1" x14ac:dyDescent="0.2">
      <c r="A368" s="150"/>
      <c r="B368" s="92" t="s">
        <v>363</v>
      </c>
      <c r="C368" s="90">
        <v>918</v>
      </c>
      <c r="D368" s="72" t="s">
        <v>8</v>
      </c>
      <c r="E368" s="71" t="s">
        <v>2</v>
      </c>
      <c r="F368" s="71" t="s">
        <v>4</v>
      </c>
      <c r="G368" s="71"/>
      <c r="H368" s="71"/>
      <c r="I368" s="71"/>
      <c r="J368" s="72"/>
      <c r="K368" s="73">
        <f>K369</f>
        <v>53192.4</v>
      </c>
    </row>
    <row r="369" spans="1:15" s="18" customFormat="1" ht="63" customHeight="1" x14ac:dyDescent="0.2">
      <c r="A369" s="150"/>
      <c r="B369" s="75" t="s">
        <v>481</v>
      </c>
      <c r="C369" s="90">
        <v>918</v>
      </c>
      <c r="D369" s="72" t="s">
        <v>8</v>
      </c>
      <c r="E369" s="71" t="s">
        <v>2</v>
      </c>
      <c r="F369" s="71" t="s">
        <v>4</v>
      </c>
      <c r="G369" s="71" t="s">
        <v>90</v>
      </c>
      <c r="H369" s="71"/>
      <c r="I369" s="71"/>
      <c r="J369" s="72"/>
      <c r="K369" s="73">
        <f>K370</f>
        <v>53192.4</v>
      </c>
    </row>
    <row r="370" spans="1:15" s="18" customFormat="1" ht="31.5" customHeight="1" x14ac:dyDescent="0.2">
      <c r="A370" s="150"/>
      <c r="B370" s="92" t="s">
        <v>482</v>
      </c>
      <c r="C370" s="90">
        <v>918</v>
      </c>
      <c r="D370" s="72" t="s">
        <v>8</v>
      </c>
      <c r="E370" s="71" t="s">
        <v>2</v>
      </c>
      <c r="F370" s="71" t="s">
        <v>4</v>
      </c>
      <c r="G370" s="71" t="s">
        <v>90</v>
      </c>
      <c r="H370" s="71" t="s">
        <v>2</v>
      </c>
      <c r="I370" s="71"/>
      <c r="J370" s="72"/>
      <c r="K370" s="73">
        <f>K371</f>
        <v>53192.4</v>
      </c>
    </row>
    <row r="371" spans="1:15" s="18" customFormat="1" ht="47.25" customHeight="1" x14ac:dyDescent="0.2">
      <c r="A371" s="150"/>
      <c r="B371" s="75" t="s">
        <v>568</v>
      </c>
      <c r="C371" s="90">
        <v>918</v>
      </c>
      <c r="D371" s="72" t="s">
        <v>8</v>
      </c>
      <c r="E371" s="71" t="s">
        <v>2</v>
      </c>
      <c r="F371" s="71" t="s">
        <v>4</v>
      </c>
      <c r="G371" s="71" t="s">
        <v>90</v>
      </c>
      <c r="H371" s="71" t="s">
        <v>2</v>
      </c>
      <c r="I371" s="71" t="s">
        <v>569</v>
      </c>
      <c r="J371" s="72"/>
      <c r="K371" s="73">
        <f>K372</f>
        <v>53192.4</v>
      </c>
    </row>
    <row r="372" spans="1:15" s="18" customFormat="1" ht="31.5" customHeight="1" x14ac:dyDescent="0.2">
      <c r="A372" s="150"/>
      <c r="B372" s="75" t="s">
        <v>75</v>
      </c>
      <c r="C372" s="90">
        <v>918</v>
      </c>
      <c r="D372" s="72" t="s">
        <v>8</v>
      </c>
      <c r="E372" s="71" t="s">
        <v>2</v>
      </c>
      <c r="F372" s="71" t="s">
        <v>4</v>
      </c>
      <c r="G372" s="71" t="s">
        <v>90</v>
      </c>
      <c r="H372" s="71" t="s">
        <v>2</v>
      </c>
      <c r="I372" s="71" t="s">
        <v>569</v>
      </c>
      <c r="J372" s="72" t="s">
        <v>54</v>
      </c>
      <c r="K372" s="73">
        <f>3191.5+50000.9</f>
        <v>53192.4</v>
      </c>
    </row>
    <row r="373" spans="1:15" s="18" customFormat="1" ht="18" customHeight="1" x14ac:dyDescent="0.2">
      <c r="A373" s="150"/>
      <c r="B373" s="75" t="s">
        <v>26</v>
      </c>
      <c r="C373" s="90">
        <v>918</v>
      </c>
      <c r="D373" s="72" t="s">
        <v>8</v>
      </c>
      <c r="E373" s="71" t="s">
        <v>4</v>
      </c>
      <c r="F373" s="71"/>
      <c r="G373" s="71"/>
      <c r="H373" s="71"/>
      <c r="I373" s="71"/>
      <c r="J373" s="72"/>
      <c r="K373" s="73">
        <f>K374</f>
        <v>19928.2</v>
      </c>
    </row>
    <row r="374" spans="1:15" s="18" customFormat="1" ht="18" customHeight="1" x14ac:dyDescent="0.2">
      <c r="A374" s="150"/>
      <c r="B374" s="75" t="s">
        <v>345</v>
      </c>
      <c r="C374" s="90">
        <v>918</v>
      </c>
      <c r="D374" s="72" t="s">
        <v>8</v>
      </c>
      <c r="E374" s="71" t="s">
        <v>4</v>
      </c>
      <c r="F374" s="71" t="s">
        <v>4</v>
      </c>
      <c r="G374" s="90"/>
      <c r="H374" s="71"/>
      <c r="I374" s="71"/>
      <c r="J374" s="72"/>
      <c r="K374" s="73">
        <f>K375</f>
        <v>19928.2</v>
      </c>
    </row>
    <row r="375" spans="1:15" s="18" customFormat="1" ht="63" customHeight="1" x14ac:dyDescent="0.2">
      <c r="A375" s="150"/>
      <c r="B375" s="75" t="s">
        <v>481</v>
      </c>
      <c r="C375" s="90">
        <v>918</v>
      </c>
      <c r="D375" s="72" t="s">
        <v>8</v>
      </c>
      <c r="E375" s="71" t="s">
        <v>4</v>
      </c>
      <c r="F375" s="71" t="s">
        <v>4</v>
      </c>
      <c r="G375" s="90">
        <v>1</v>
      </c>
      <c r="H375" s="71"/>
      <c r="I375" s="71"/>
      <c r="J375" s="72"/>
      <c r="K375" s="73">
        <f>K376</f>
        <v>19928.2</v>
      </c>
    </row>
    <row r="376" spans="1:15" s="18" customFormat="1" ht="18" customHeight="1" x14ac:dyDescent="0.2">
      <c r="A376" s="150"/>
      <c r="B376" s="92" t="s">
        <v>645</v>
      </c>
      <c r="C376" s="90">
        <v>918</v>
      </c>
      <c r="D376" s="72" t="s">
        <v>8</v>
      </c>
      <c r="E376" s="71" t="s">
        <v>4</v>
      </c>
      <c r="F376" s="71" t="s">
        <v>4</v>
      </c>
      <c r="G376" s="71" t="s">
        <v>90</v>
      </c>
      <c r="H376" s="71" t="s">
        <v>643</v>
      </c>
      <c r="I376" s="71"/>
      <c r="J376" s="72"/>
      <c r="K376" s="73">
        <f>K377</f>
        <v>19928.2</v>
      </c>
    </row>
    <row r="377" spans="1:15" s="18" customFormat="1" ht="18" customHeight="1" x14ac:dyDescent="0.2">
      <c r="A377" s="150"/>
      <c r="B377" s="92" t="s">
        <v>646</v>
      </c>
      <c r="C377" s="90">
        <v>918</v>
      </c>
      <c r="D377" s="72" t="s">
        <v>8</v>
      </c>
      <c r="E377" s="71" t="s">
        <v>4</v>
      </c>
      <c r="F377" s="71" t="s">
        <v>4</v>
      </c>
      <c r="G377" s="71" t="s">
        <v>90</v>
      </c>
      <c r="H377" s="71" t="s">
        <v>643</v>
      </c>
      <c r="I377" s="71" t="s">
        <v>644</v>
      </c>
      <c r="J377" s="72"/>
      <c r="K377" s="73">
        <f>K378</f>
        <v>19928.2</v>
      </c>
    </row>
    <row r="378" spans="1:15" s="18" customFormat="1" ht="31.5" customHeight="1" x14ac:dyDescent="0.2">
      <c r="A378" s="150"/>
      <c r="B378" s="75" t="s">
        <v>122</v>
      </c>
      <c r="C378" s="90">
        <v>918</v>
      </c>
      <c r="D378" s="72" t="s">
        <v>8</v>
      </c>
      <c r="E378" s="71" t="s">
        <v>4</v>
      </c>
      <c r="F378" s="71" t="s">
        <v>4</v>
      </c>
      <c r="G378" s="71" t="s">
        <v>90</v>
      </c>
      <c r="H378" s="71" t="s">
        <v>643</v>
      </c>
      <c r="I378" s="71" t="s">
        <v>644</v>
      </c>
      <c r="J378" s="72" t="s">
        <v>49</v>
      </c>
      <c r="K378" s="73">
        <f>18732.5+1195.7</f>
        <v>19928.2</v>
      </c>
      <c r="O378" s="78"/>
    </row>
    <row r="379" spans="1:15" s="18" customFormat="1" ht="16.5" customHeight="1" x14ac:dyDescent="0.2">
      <c r="A379" s="150"/>
      <c r="B379" s="75" t="s">
        <v>229</v>
      </c>
      <c r="C379" s="76">
        <v>918</v>
      </c>
      <c r="D379" s="72" t="s">
        <v>8</v>
      </c>
      <c r="E379" s="72" t="s">
        <v>7</v>
      </c>
      <c r="F379" s="71"/>
      <c r="G379" s="71"/>
      <c r="H379" s="71"/>
      <c r="I379" s="71"/>
      <c r="J379" s="72"/>
      <c r="K379" s="73">
        <f>SUM(K380)</f>
        <v>16.7</v>
      </c>
    </row>
    <row r="380" spans="1:15" s="18" customFormat="1" ht="18" customHeight="1" x14ac:dyDescent="0.2">
      <c r="A380" s="150"/>
      <c r="B380" s="75" t="s">
        <v>345</v>
      </c>
      <c r="C380" s="76">
        <v>918</v>
      </c>
      <c r="D380" s="72" t="s">
        <v>8</v>
      </c>
      <c r="E380" s="72" t="s">
        <v>7</v>
      </c>
      <c r="F380" s="71" t="s">
        <v>4</v>
      </c>
      <c r="G380" s="71"/>
      <c r="H380" s="71"/>
      <c r="I380" s="71"/>
      <c r="J380" s="72"/>
      <c r="K380" s="73">
        <f>SUM(K381)</f>
        <v>16.7</v>
      </c>
    </row>
    <row r="381" spans="1:15" s="18" customFormat="1" ht="63" customHeight="1" x14ac:dyDescent="0.2">
      <c r="A381" s="150"/>
      <c r="B381" s="75" t="s">
        <v>481</v>
      </c>
      <c r="C381" s="76">
        <v>918</v>
      </c>
      <c r="D381" s="72" t="s">
        <v>8</v>
      </c>
      <c r="E381" s="72" t="s">
        <v>7</v>
      </c>
      <c r="F381" s="71" t="s">
        <v>4</v>
      </c>
      <c r="G381" s="71" t="s">
        <v>90</v>
      </c>
      <c r="H381" s="71"/>
      <c r="I381" s="71"/>
      <c r="J381" s="72"/>
      <c r="K381" s="73">
        <f>SUM(K382)</f>
        <v>16.7</v>
      </c>
    </row>
    <row r="382" spans="1:15" s="18" customFormat="1" ht="48" customHeight="1" x14ac:dyDescent="0.2">
      <c r="A382" s="150"/>
      <c r="B382" s="75" t="s">
        <v>483</v>
      </c>
      <c r="C382" s="76">
        <v>918</v>
      </c>
      <c r="D382" s="72" t="s">
        <v>8</v>
      </c>
      <c r="E382" s="72" t="s">
        <v>7</v>
      </c>
      <c r="F382" s="71" t="s">
        <v>4</v>
      </c>
      <c r="G382" s="71" t="s">
        <v>90</v>
      </c>
      <c r="H382" s="71" t="s">
        <v>4</v>
      </c>
      <c r="I382" s="71"/>
      <c r="J382" s="72"/>
      <c r="K382" s="73">
        <f>SUM(K383)</f>
        <v>16.7</v>
      </c>
    </row>
    <row r="383" spans="1:15" s="18" customFormat="1" ht="18" customHeight="1" x14ac:dyDescent="0.2">
      <c r="A383" s="150"/>
      <c r="B383" s="75" t="s">
        <v>231</v>
      </c>
      <c r="C383" s="76">
        <v>918</v>
      </c>
      <c r="D383" s="72" t="s">
        <v>8</v>
      </c>
      <c r="E383" s="72" t="s">
        <v>7</v>
      </c>
      <c r="F383" s="71" t="s">
        <v>4</v>
      </c>
      <c r="G383" s="71" t="s">
        <v>90</v>
      </c>
      <c r="H383" s="71" t="s">
        <v>4</v>
      </c>
      <c r="I383" s="71" t="s">
        <v>230</v>
      </c>
      <c r="J383" s="72"/>
      <c r="K383" s="73">
        <f>SUM(K384)</f>
        <v>16.7</v>
      </c>
    </row>
    <row r="384" spans="1:15" s="18" customFormat="1" ht="31.5" customHeight="1" x14ac:dyDescent="0.2">
      <c r="A384" s="150"/>
      <c r="B384" s="75" t="s">
        <v>122</v>
      </c>
      <c r="C384" s="76">
        <v>918</v>
      </c>
      <c r="D384" s="72" t="s">
        <v>8</v>
      </c>
      <c r="E384" s="72" t="s">
        <v>7</v>
      </c>
      <c r="F384" s="71" t="s">
        <v>4</v>
      </c>
      <c r="G384" s="71" t="s">
        <v>90</v>
      </c>
      <c r="H384" s="71" t="s">
        <v>4</v>
      </c>
      <c r="I384" s="71" t="s">
        <v>230</v>
      </c>
      <c r="J384" s="72" t="s">
        <v>49</v>
      </c>
      <c r="K384" s="73">
        <v>16.7</v>
      </c>
    </row>
    <row r="385" spans="1:11" s="18" customFormat="1" ht="18" customHeight="1" x14ac:dyDescent="0.2">
      <c r="A385" s="122"/>
      <c r="B385" s="117" t="s">
        <v>61</v>
      </c>
      <c r="C385" s="90">
        <v>918</v>
      </c>
      <c r="D385" s="71" t="s">
        <v>23</v>
      </c>
      <c r="E385" s="71"/>
      <c r="F385" s="71"/>
      <c r="G385" s="90"/>
      <c r="H385" s="71"/>
      <c r="I385" s="71"/>
      <c r="J385" s="72"/>
      <c r="K385" s="73">
        <f t="shared" ref="K385:K390" si="21">K386</f>
        <v>60535.6</v>
      </c>
    </row>
    <row r="386" spans="1:11" s="18" customFormat="1" ht="18" customHeight="1" x14ac:dyDescent="0.2">
      <c r="A386" s="122"/>
      <c r="B386" s="117" t="s">
        <v>572</v>
      </c>
      <c r="C386" s="90">
        <v>918</v>
      </c>
      <c r="D386" s="71" t="s">
        <v>23</v>
      </c>
      <c r="E386" s="71" t="s">
        <v>2</v>
      </c>
      <c r="F386" s="71"/>
      <c r="G386" s="90"/>
      <c r="H386" s="71"/>
      <c r="I386" s="71"/>
      <c r="J386" s="72"/>
      <c r="K386" s="73">
        <f t="shared" si="21"/>
        <v>60535.6</v>
      </c>
    </row>
    <row r="387" spans="1:11" s="18" customFormat="1" ht="18" customHeight="1" x14ac:dyDescent="0.2">
      <c r="A387" s="122"/>
      <c r="B387" s="117" t="s">
        <v>345</v>
      </c>
      <c r="C387" s="90">
        <v>918</v>
      </c>
      <c r="D387" s="71" t="s">
        <v>23</v>
      </c>
      <c r="E387" s="71" t="s">
        <v>2</v>
      </c>
      <c r="F387" s="71" t="s">
        <v>4</v>
      </c>
      <c r="G387" s="90"/>
      <c r="H387" s="71"/>
      <c r="I387" s="71"/>
      <c r="J387" s="72"/>
      <c r="K387" s="73">
        <f t="shared" si="21"/>
        <v>60535.6</v>
      </c>
    </row>
    <row r="388" spans="1:11" s="18" customFormat="1" ht="63" customHeight="1" x14ac:dyDescent="0.2">
      <c r="A388" s="122"/>
      <c r="B388" s="75" t="s">
        <v>481</v>
      </c>
      <c r="C388" s="90">
        <v>918</v>
      </c>
      <c r="D388" s="71" t="s">
        <v>23</v>
      </c>
      <c r="E388" s="71" t="s">
        <v>2</v>
      </c>
      <c r="F388" s="71" t="s">
        <v>4</v>
      </c>
      <c r="G388" s="90">
        <v>1</v>
      </c>
      <c r="H388" s="71"/>
      <c r="I388" s="71"/>
      <c r="J388" s="72"/>
      <c r="K388" s="73">
        <f t="shared" si="21"/>
        <v>60535.6</v>
      </c>
    </row>
    <row r="389" spans="1:11" s="18" customFormat="1" ht="31.5" customHeight="1" x14ac:dyDescent="0.2">
      <c r="A389" s="122"/>
      <c r="B389" s="92" t="s">
        <v>482</v>
      </c>
      <c r="C389" s="90">
        <v>918</v>
      </c>
      <c r="D389" s="71" t="s">
        <v>23</v>
      </c>
      <c r="E389" s="71" t="s">
        <v>2</v>
      </c>
      <c r="F389" s="71" t="s">
        <v>4</v>
      </c>
      <c r="G389" s="90">
        <v>1</v>
      </c>
      <c r="H389" s="71" t="s">
        <v>2</v>
      </c>
      <c r="I389" s="71"/>
      <c r="J389" s="72"/>
      <c r="K389" s="73">
        <f t="shared" si="21"/>
        <v>60535.6</v>
      </c>
    </row>
    <row r="390" spans="1:11" s="18" customFormat="1" ht="55.5" customHeight="1" x14ac:dyDescent="0.2">
      <c r="A390" s="122"/>
      <c r="B390" s="75" t="s">
        <v>571</v>
      </c>
      <c r="C390" s="90">
        <v>918</v>
      </c>
      <c r="D390" s="71" t="s">
        <v>23</v>
      </c>
      <c r="E390" s="71" t="s">
        <v>2</v>
      </c>
      <c r="F390" s="71" t="s">
        <v>4</v>
      </c>
      <c r="G390" s="71" t="s">
        <v>90</v>
      </c>
      <c r="H390" s="71" t="s">
        <v>2</v>
      </c>
      <c r="I390" s="71" t="s">
        <v>570</v>
      </c>
      <c r="J390" s="72"/>
      <c r="K390" s="73">
        <f t="shared" si="21"/>
        <v>60535.6</v>
      </c>
    </row>
    <row r="391" spans="1:11" s="18" customFormat="1" ht="31.5" customHeight="1" x14ac:dyDescent="0.2">
      <c r="A391" s="122"/>
      <c r="B391" s="75" t="s">
        <v>75</v>
      </c>
      <c r="C391" s="90">
        <v>918</v>
      </c>
      <c r="D391" s="71" t="s">
        <v>23</v>
      </c>
      <c r="E391" s="71" t="s">
        <v>2</v>
      </c>
      <c r="F391" s="71" t="s">
        <v>4</v>
      </c>
      <c r="G391" s="71" t="s">
        <v>90</v>
      </c>
      <c r="H391" s="71" t="s">
        <v>2</v>
      </c>
      <c r="I391" s="71" t="s">
        <v>570</v>
      </c>
      <c r="J391" s="72" t="s">
        <v>54</v>
      </c>
      <c r="K391" s="73">
        <f>3632.7+56902.9</f>
        <v>60535.6</v>
      </c>
    </row>
    <row r="392" spans="1:11" s="18" customFormat="1" ht="31.5" customHeight="1" x14ac:dyDescent="0.2">
      <c r="A392" s="152">
        <v>6</v>
      </c>
      <c r="B392" s="75" t="s">
        <v>459</v>
      </c>
      <c r="C392" s="76">
        <v>920</v>
      </c>
      <c r="D392" s="72"/>
      <c r="E392" s="72"/>
      <c r="F392" s="72"/>
      <c r="G392" s="76"/>
      <c r="H392" s="72"/>
      <c r="I392" s="72"/>
      <c r="J392" s="72"/>
      <c r="K392" s="73">
        <f>SUM(K393+K429)</f>
        <v>129062.3</v>
      </c>
    </row>
    <row r="393" spans="1:11" s="18" customFormat="1" ht="18" customHeight="1" x14ac:dyDescent="0.2">
      <c r="A393" s="152"/>
      <c r="B393" s="75" t="s">
        <v>14</v>
      </c>
      <c r="C393" s="76">
        <v>920</v>
      </c>
      <c r="D393" s="72" t="s">
        <v>5</v>
      </c>
      <c r="E393" s="72"/>
      <c r="F393" s="72"/>
      <c r="G393" s="76"/>
      <c r="H393" s="72"/>
      <c r="I393" s="72"/>
      <c r="J393" s="72"/>
      <c r="K393" s="73">
        <f>SUM(K394)</f>
        <v>128769.5</v>
      </c>
    </row>
    <row r="394" spans="1:11" s="18" customFormat="1" ht="31.5" customHeight="1" x14ac:dyDescent="0.2">
      <c r="A394" s="152"/>
      <c r="B394" s="75" t="s">
        <v>218</v>
      </c>
      <c r="C394" s="76">
        <v>920</v>
      </c>
      <c r="D394" s="72" t="s">
        <v>5</v>
      </c>
      <c r="E394" s="71" t="s">
        <v>21</v>
      </c>
      <c r="F394" s="72"/>
      <c r="G394" s="76"/>
      <c r="H394" s="72"/>
      <c r="I394" s="72"/>
      <c r="J394" s="72"/>
      <c r="K394" s="73">
        <f>SUM(K395)</f>
        <v>128769.5</v>
      </c>
    </row>
    <row r="395" spans="1:11" s="18" customFormat="1" ht="31.5" customHeight="1" x14ac:dyDescent="0.2">
      <c r="A395" s="152"/>
      <c r="B395" s="92" t="s">
        <v>143</v>
      </c>
      <c r="C395" s="76">
        <v>920</v>
      </c>
      <c r="D395" s="72" t="s">
        <v>5</v>
      </c>
      <c r="E395" s="71" t="s">
        <v>21</v>
      </c>
      <c r="F395" s="72" t="s">
        <v>40</v>
      </c>
      <c r="G395" s="76"/>
      <c r="H395" s="72"/>
      <c r="I395" s="72"/>
      <c r="J395" s="72"/>
      <c r="K395" s="73">
        <f>SUM(K396+K415+K423)</f>
        <v>128769.5</v>
      </c>
    </row>
    <row r="396" spans="1:11" s="18" customFormat="1" ht="31.5" customHeight="1" x14ac:dyDescent="0.2">
      <c r="A396" s="152"/>
      <c r="B396" s="92" t="s">
        <v>161</v>
      </c>
      <c r="C396" s="76">
        <v>920</v>
      </c>
      <c r="D396" s="72" t="s">
        <v>5</v>
      </c>
      <c r="E396" s="71" t="s">
        <v>21</v>
      </c>
      <c r="F396" s="72" t="s">
        <v>40</v>
      </c>
      <c r="G396" s="76">
        <v>1</v>
      </c>
      <c r="H396" s="72"/>
      <c r="I396" s="72"/>
      <c r="J396" s="72"/>
      <c r="K396" s="73">
        <f>SUM(K397+K408)</f>
        <v>86271.900000000009</v>
      </c>
    </row>
    <row r="397" spans="1:11" s="18" customFormat="1" ht="31.5" customHeight="1" x14ac:dyDescent="0.2">
      <c r="A397" s="152"/>
      <c r="B397" s="92" t="s">
        <v>124</v>
      </c>
      <c r="C397" s="76">
        <v>920</v>
      </c>
      <c r="D397" s="72" t="s">
        <v>5</v>
      </c>
      <c r="E397" s="71" t="s">
        <v>21</v>
      </c>
      <c r="F397" s="72" t="s">
        <v>40</v>
      </c>
      <c r="G397" s="76">
        <v>1</v>
      </c>
      <c r="H397" s="72" t="s">
        <v>2</v>
      </c>
      <c r="I397" s="72"/>
      <c r="J397" s="72"/>
      <c r="K397" s="73">
        <f>SUM(K398+K404+K402+K406)</f>
        <v>77715.100000000006</v>
      </c>
    </row>
    <row r="398" spans="1:11" s="18" customFormat="1" ht="47.25" customHeight="1" x14ac:dyDescent="0.2">
      <c r="A398" s="152"/>
      <c r="B398" s="92" t="s">
        <v>66</v>
      </c>
      <c r="C398" s="76">
        <v>920</v>
      </c>
      <c r="D398" s="72" t="s">
        <v>5</v>
      </c>
      <c r="E398" s="71" t="s">
        <v>21</v>
      </c>
      <c r="F398" s="72" t="s">
        <v>40</v>
      </c>
      <c r="G398" s="76">
        <v>1</v>
      </c>
      <c r="H398" s="72" t="s">
        <v>2</v>
      </c>
      <c r="I398" s="72" t="s">
        <v>85</v>
      </c>
      <c r="J398" s="72"/>
      <c r="K398" s="73">
        <f t="shared" ref="K398" si="22">SUM(K399:K401)</f>
        <v>68023.100000000006</v>
      </c>
    </row>
    <row r="399" spans="1:11" s="18" customFormat="1" ht="67.5" customHeight="1" x14ac:dyDescent="0.2">
      <c r="A399" s="152"/>
      <c r="B399" s="75" t="s">
        <v>121</v>
      </c>
      <c r="C399" s="76">
        <v>920</v>
      </c>
      <c r="D399" s="72" t="s">
        <v>5</v>
      </c>
      <c r="E399" s="71" t="s">
        <v>21</v>
      </c>
      <c r="F399" s="72" t="s">
        <v>40</v>
      </c>
      <c r="G399" s="76">
        <v>1</v>
      </c>
      <c r="H399" s="72" t="s">
        <v>2</v>
      </c>
      <c r="I399" s="72" t="s">
        <v>85</v>
      </c>
      <c r="J399" s="72" t="s">
        <v>48</v>
      </c>
      <c r="K399" s="73">
        <f>13791.9+44684.6</f>
        <v>58476.5</v>
      </c>
    </row>
    <row r="400" spans="1:11" s="18" customFormat="1" ht="31.5" customHeight="1" x14ac:dyDescent="0.2">
      <c r="A400" s="152"/>
      <c r="B400" s="75" t="s">
        <v>122</v>
      </c>
      <c r="C400" s="76">
        <v>920</v>
      </c>
      <c r="D400" s="72" t="s">
        <v>5</v>
      </c>
      <c r="E400" s="71" t="s">
        <v>21</v>
      </c>
      <c r="F400" s="72" t="s">
        <v>40</v>
      </c>
      <c r="G400" s="76">
        <v>1</v>
      </c>
      <c r="H400" s="72" t="s">
        <v>2</v>
      </c>
      <c r="I400" s="72" t="s">
        <v>85</v>
      </c>
      <c r="J400" s="72" t="s">
        <v>49</v>
      </c>
      <c r="K400" s="73">
        <f>1475.3+7683.7</f>
        <v>9159</v>
      </c>
    </row>
    <row r="401" spans="1:11" s="18" customFormat="1" ht="18" customHeight="1" x14ac:dyDescent="0.2">
      <c r="A401" s="152"/>
      <c r="B401" s="75" t="s">
        <v>50</v>
      </c>
      <c r="C401" s="76">
        <v>920</v>
      </c>
      <c r="D401" s="72" t="s">
        <v>5</v>
      </c>
      <c r="E401" s="71" t="s">
        <v>21</v>
      </c>
      <c r="F401" s="72" t="s">
        <v>40</v>
      </c>
      <c r="G401" s="76">
        <v>1</v>
      </c>
      <c r="H401" s="72" t="s">
        <v>2</v>
      </c>
      <c r="I401" s="72" t="s">
        <v>85</v>
      </c>
      <c r="J401" s="72" t="s">
        <v>51</v>
      </c>
      <c r="K401" s="73">
        <f>302.1+85.5</f>
        <v>387.6</v>
      </c>
    </row>
    <row r="402" spans="1:11" s="18" customFormat="1" ht="18" customHeight="1" x14ac:dyDescent="0.2">
      <c r="A402" s="152"/>
      <c r="B402" s="75" t="s">
        <v>493</v>
      </c>
      <c r="C402" s="76">
        <v>920</v>
      </c>
      <c r="D402" s="72" t="s">
        <v>5</v>
      </c>
      <c r="E402" s="71" t="s">
        <v>21</v>
      </c>
      <c r="F402" s="72" t="s">
        <v>40</v>
      </c>
      <c r="G402" s="76">
        <v>1</v>
      </c>
      <c r="H402" s="72" t="s">
        <v>2</v>
      </c>
      <c r="I402" s="72" t="s">
        <v>158</v>
      </c>
      <c r="J402" s="72"/>
      <c r="K402" s="73">
        <f>SUM(K403)</f>
        <v>1000</v>
      </c>
    </row>
    <row r="403" spans="1:11" s="18" customFormat="1" ht="31.5" customHeight="1" x14ac:dyDescent="0.2">
      <c r="A403" s="152"/>
      <c r="B403" s="75" t="s">
        <v>122</v>
      </c>
      <c r="C403" s="76">
        <v>920</v>
      </c>
      <c r="D403" s="72" t="s">
        <v>5</v>
      </c>
      <c r="E403" s="71" t="s">
        <v>21</v>
      </c>
      <c r="F403" s="72" t="s">
        <v>40</v>
      </c>
      <c r="G403" s="76">
        <v>1</v>
      </c>
      <c r="H403" s="72" t="s">
        <v>2</v>
      </c>
      <c r="I403" s="72" t="s">
        <v>158</v>
      </c>
      <c r="J403" s="72" t="s">
        <v>49</v>
      </c>
      <c r="K403" s="73">
        <v>1000</v>
      </c>
    </row>
    <row r="404" spans="1:11" s="18" customFormat="1" ht="53.25" customHeight="1" x14ac:dyDescent="0.2">
      <c r="A404" s="152"/>
      <c r="B404" s="75" t="s">
        <v>494</v>
      </c>
      <c r="C404" s="76">
        <v>920</v>
      </c>
      <c r="D404" s="72" t="s">
        <v>5</v>
      </c>
      <c r="E404" s="71" t="s">
        <v>21</v>
      </c>
      <c r="F404" s="71" t="s">
        <v>40</v>
      </c>
      <c r="G404" s="71" t="s">
        <v>90</v>
      </c>
      <c r="H404" s="71" t="s">
        <v>2</v>
      </c>
      <c r="I404" s="71" t="s">
        <v>136</v>
      </c>
      <c r="J404" s="72"/>
      <c r="K404" s="73">
        <f>SUM(K405:K405)</f>
        <v>8500</v>
      </c>
    </row>
    <row r="405" spans="1:11" s="18" customFormat="1" ht="31.5" customHeight="1" x14ac:dyDescent="0.2">
      <c r="A405" s="152"/>
      <c r="B405" s="75" t="s">
        <v>122</v>
      </c>
      <c r="C405" s="76">
        <v>920</v>
      </c>
      <c r="D405" s="72" t="s">
        <v>5</v>
      </c>
      <c r="E405" s="71" t="s">
        <v>21</v>
      </c>
      <c r="F405" s="71" t="s">
        <v>40</v>
      </c>
      <c r="G405" s="71" t="s">
        <v>90</v>
      </c>
      <c r="H405" s="71" t="s">
        <v>2</v>
      </c>
      <c r="I405" s="71" t="s">
        <v>136</v>
      </c>
      <c r="J405" s="72" t="s">
        <v>49</v>
      </c>
      <c r="K405" s="73">
        <v>8500</v>
      </c>
    </row>
    <row r="406" spans="1:11" s="18" customFormat="1" ht="33.6" customHeight="1" x14ac:dyDescent="0.2">
      <c r="A406" s="152"/>
      <c r="B406" s="75" t="s">
        <v>667</v>
      </c>
      <c r="C406" s="76">
        <v>920</v>
      </c>
      <c r="D406" s="72" t="s">
        <v>5</v>
      </c>
      <c r="E406" s="71" t="s">
        <v>21</v>
      </c>
      <c r="F406" s="71" t="s">
        <v>40</v>
      </c>
      <c r="G406" s="71" t="s">
        <v>90</v>
      </c>
      <c r="H406" s="71" t="s">
        <v>2</v>
      </c>
      <c r="I406" s="71" t="s">
        <v>666</v>
      </c>
      <c r="J406" s="72"/>
      <c r="K406" s="73">
        <f>K407</f>
        <v>192</v>
      </c>
    </row>
    <row r="407" spans="1:11" s="18" customFormat="1" ht="31.5" customHeight="1" x14ac:dyDescent="0.2">
      <c r="A407" s="152"/>
      <c r="B407" s="75" t="s">
        <v>122</v>
      </c>
      <c r="C407" s="76">
        <v>920</v>
      </c>
      <c r="D407" s="72" t="s">
        <v>5</v>
      </c>
      <c r="E407" s="71" t="s">
        <v>21</v>
      </c>
      <c r="F407" s="71" t="s">
        <v>40</v>
      </c>
      <c r="G407" s="71" t="s">
        <v>90</v>
      </c>
      <c r="H407" s="71" t="s">
        <v>2</v>
      </c>
      <c r="I407" s="71" t="s">
        <v>666</v>
      </c>
      <c r="J407" s="72" t="s">
        <v>49</v>
      </c>
      <c r="K407" s="73">
        <v>192</v>
      </c>
    </row>
    <row r="408" spans="1:11" s="18" customFormat="1" ht="47.25" customHeight="1" x14ac:dyDescent="0.2">
      <c r="A408" s="152"/>
      <c r="B408" s="75" t="s">
        <v>364</v>
      </c>
      <c r="C408" s="76">
        <v>920</v>
      </c>
      <c r="D408" s="72" t="s">
        <v>5</v>
      </c>
      <c r="E408" s="71" t="s">
        <v>21</v>
      </c>
      <c r="F408" s="72" t="s">
        <v>40</v>
      </c>
      <c r="G408" s="76">
        <v>1</v>
      </c>
      <c r="H408" s="72" t="s">
        <v>4</v>
      </c>
      <c r="I408" s="72"/>
      <c r="J408" s="72"/>
      <c r="K408" s="73">
        <f>SUM(K409+K413)</f>
        <v>8556.7999999999993</v>
      </c>
    </row>
    <row r="409" spans="1:11" s="18" customFormat="1" ht="18" customHeight="1" x14ac:dyDescent="0.2">
      <c r="A409" s="152"/>
      <c r="B409" s="75" t="s">
        <v>47</v>
      </c>
      <c r="C409" s="76">
        <v>920</v>
      </c>
      <c r="D409" s="72" t="s">
        <v>5</v>
      </c>
      <c r="E409" s="71" t="s">
        <v>21</v>
      </c>
      <c r="F409" s="72" t="s">
        <v>40</v>
      </c>
      <c r="G409" s="76">
        <v>1</v>
      </c>
      <c r="H409" s="72" t="s">
        <v>4</v>
      </c>
      <c r="I409" s="72" t="s">
        <v>78</v>
      </c>
      <c r="J409" s="72"/>
      <c r="K409" s="73">
        <f>SUM(K410:K412)</f>
        <v>8528.5</v>
      </c>
    </row>
    <row r="410" spans="1:11" s="18" customFormat="1" ht="49.5" customHeight="1" x14ac:dyDescent="0.2">
      <c r="A410" s="152"/>
      <c r="B410" s="75" t="s">
        <v>121</v>
      </c>
      <c r="C410" s="76">
        <v>920</v>
      </c>
      <c r="D410" s="72" t="s">
        <v>5</v>
      </c>
      <c r="E410" s="71" t="s">
        <v>21</v>
      </c>
      <c r="F410" s="72" t="s">
        <v>40</v>
      </c>
      <c r="G410" s="76">
        <v>1</v>
      </c>
      <c r="H410" s="72" t="s">
        <v>4</v>
      </c>
      <c r="I410" s="72" t="s">
        <v>78</v>
      </c>
      <c r="J410" s="72" t="s">
        <v>48</v>
      </c>
      <c r="K410" s="73">
        <v>8405.1</v>
      </c>
    </row>
    <row r="411" spans="1:11" s="18" customFormat="1" ht="31.5" customHeight="1" x14ac:dyDescent="0.2">
      <c r="A411" s="152"/>
      <c r="B411" s="75" t="s">
        <v>122</v>
      </c>
      <c r="C411" s="76">
        <v>920</v>
      </c>
      <c r="D411" s="72" t="s">
        <v>5</v>
      </c>
      <c r="E411" s="71" t="s">
        <v>21</v>
      </c>
      <c r="F411" s="72" t="s">
        <v>40</v>
      </c>
      <c r="G411" s="76">
        <v>1</v>
      </c>
      <c r="H411" s="72" t="s">
        <v>4</v>
      </c>
      <c r="I411" s="72" t="s">
        <v>78</v>
      </c>
      <c r="J411" s="72" t="s">
        <v>49</v>
      </c>
      <c r="K411" s="73">
        <v>121.4</v>
      </c>
    </row>
    <row r="412" spans="1:11" s="18" customFormat="1" ht="18" customHeight="1" x14ac:dyDescent="0.2">
      <c r="A412" s="152"/>
      <c r="B412" s="75" t="s">
        <v>50</v>
      </c>
      <c r="C412" s="76">
        <v>920</v>
      </c>
      <c r="D412" s="72" t="s">
        <v>5</v>
      </c>
      <c r="E412" s="71" t="s">
        <v>21</v>
      </c>
      <c r="F412" s="72" t="s">
        <v>40</v>
      </c>
      <c r="G412" s="76">
        <v>1</v>
      </c>
      <c r="H412" s="72" t="s">
        <v>4</v>
      </c>
      <c r="I412" s="72" t="s">
        <v>78</v>
      </c>
      <c r="J412" s="72" t="s">
        <v>51</v>
      </c>
      <c r="K412" s="73">
        <v>2</v>
      </c>
    </row>
    <row r="413" spans="1:11" s="18" customFormat="1" ht="18" customHeight="1" x14ac:dyDescent="0.2">
      <c r="A413" s="152"/>
      <c r="B413" s="75" t="s">
        <v>228</v>
      </c>
      <c r="C413" s="76">
        <v>920</v>
      </c>
      <c r="D413" s="71" t="s">
        <v>5</v>
      </c>
      <c r="E413" s="71" t="s">
        <v>21</v>
      </c>
      <c r="F413" s="71" t="s">
        <v>40</v>
      </c>
      <c r="G413" s="90">
        <v>1</v>
      </c>
      <c r="H413" s="71" t="s">
        <v>4</v>
      </c>
      <c r="I413" s="71" t="s">
        <v>227</v>
      </c>
      <c r="J413" s="71"/>
      <c r="K413" s="73">
        <f>K414</f>
        <v>28.3</v>
      </c>
    </row>
    <row r="414" spans="1:11" s="18" customFormat="1" ht="31.5" customHeight="1" x14ac:dyDescent="0.2">
      <c r="A414" s="152"/>
      <c r="B414" s="75" t="s">
        <v>122</v>
      </c>
      <c r="C414" s="76">
        <v>920</v>
      </c>
      <c r="D414" s="71" t="s">
        <v>5</v>
      </c>
      <c r="E414" s="71" t="s">
        <v>21</v>
      </c>
      <c r="F414" s="71" t="s">
        <v>40</v>
      </c>
      <c r="G414" s="90">
        <v>1</v>
      </c>
      <c r="H414" s="71" t="s">
        <v>4</v>
      </c>
      <c r="I414" s="71" t="s">
        <v>227</v>
      </c>
      <c r="J414" s="71" t="s">
        <v>49</v>
      </c>
      <c r="K414" s="73">
        <v>28.3</v>
      </c>
    </row>
    <row r="415" spans="1:11" s="18" customFormat="1" ht="18" customHeight="1" x14ac:dyDescent="0.2">
      <c r="A415" s="152"/>
      <c r="B415" s="92" t="s">
        <v>162</v>
      </c>
      <c r="C415" s="76">
        <v>920</v>
      </c>
      <c r="D415" s="72" t="s">
        <v>5</v>
      </c>
      <c r="E415" s="71" t="s">
        <v>21</v>
      </c>
      <c r="F415" s="72" t="s">
        <v>40</v>
      </c>
      <c r="G415" s="76">
        <v>2</v>
      </c>
      <c r="H415" s="72"/>
      <c r="I415" s="72"/>
      <c r="J415" s="72"/>
      <c r="K415" s="73">
        <f>SUM(K416+K420)</f>
        <v>12598.699999999999</v>
      </c>
    </row>
    <row r="416" spans="1:11" s="18" customFormat="1" ht="65.25" customHeight="1" x14ac:dyDescent="0.2">
      <c r="A416" s="152"/>
      <c r="B416" s="92" t="s">
        <v>462</v>
      </c>
      <c r="C416" s="76">
        <v>920</v>
      </c>
      <c r="D416" s="72" t="s">
        <v>5</v>
      </c>
      <c r="E416" s="71" t="s">
        <v>21</v>
      </c>
      <c r="F416" s="72" t="s">
        <v>40</v>
      </c>
      <c r="G416" s="76">
        <v>2</v>
      </c>
      <c r="H416" s="72" t="s">
        <v>2</v>
      </c>
      <c r="I416" s="72"/>
      <c r="J416" s="72"/>
      <c r="K416" s="73">
        <f>SUM(K417)</f>
        <v>12135.4</v>
      </c>
    </row>
    <row r="417" spans="1:11" s="18" customFormat="1" ht="47.25" customHeight="1" x14ac:dyDescent="0.2">
      <c r="A417" s="152"/>
      <c r="B417" s="75" t="s">
        <v>66</v>
      </c>
      <c r="C417" s="76">
        <v>920</v>
      </c>
      <c r="D417" s="72" t="s">
        <v>5</v>
      </c>
      <c r="E417" s="71" t="s">
        <v>21</v>
      </c>
      <c r="F417" s="72" t="s">
        <v>40</v>
      </c>
      <c r="G417" s="76">
        <v>2</v>
      </c>
      <c r="H417" s="72" t="s">
        <v>2</v>
      </c>
      <c r="I417" s="72" t="s">
        <v>85</v>
      </c>
      <c r="J417" s="72"/>
      <c r="K417" s="73">
        <f>SUM(K418:K419)</f>
        <v>12135.4</v>
      </c>
    </row>
    <row r="418" spans="1:11" s="18" customFormat="1" ht="63" customHeight="1" x14ac:dyDescent="0.2">
      <c r="A418" s="152"/>
      <c r="B418" s="75" t="s">
        <v>121</v>
      </c>
      <c r="C418" s="76">
        <v>920</v>
      </c>
      <c r="D418" s="72" t="s">
        <v>5</v>
      </c>
      <c r="E418" s="71" t="s">
        <v>21</v>
      </c>
      <c r="F418" s="72" t="s">
        <v>40</v>
      </c>
      <c r="G418" s="76">
        <v>2</v>
      </c>
      <c r="H418" s="72" t="s">
        <v>2</v>
      </c>
      <c r="I418" s="72" t="s">
        <v>85</v>
      </c>
      <c r="J418" s="72" t="s">
        <v>48</v>
      </c>
      <c r="K418" s="73">
        <v>10827.5</v>
      </c>
    </row>
    <row r="419" spans="1:11" s="18" customFormat="1" ht="31.5" customHeight="1" x14ac:dyDescent="0.2">
      <c r="A419" s="152"/>
      <c r="B419" s="75" t="s">
        <v>122</v>
      </c>
      <c r="C419" s="76">
        <v>920</v>
      </c>
      <c r="D419" s="72" t="s">
        <v>5</v>
      </c>
      <c r="E419" s="71" t="s">
        <v>21</v>
      </c>
      <c r="F419" s="72" t="s">
        <v>40</v>
      </c>
      <c r="G419" s="76">
        <v>2</v>
      </c>
      <c r="H419" s="72" t="s">
        <v>2</v>
      </c>
      <c r="I419" s="72" t="s">
        <v>85</v>
      </c>
      <c r="J419" s="72" t="s">
        <v>49</v>
      </c>
      <c r="K419" s="73">
        <v>1307.9000000000001</v>
      </c>
    </row>
    <row r="420" spans="1:11" s="18" customFormat="1" ht="31.5" customHeight="1" x14ac:dyDescent="0.2">
      <c r="A420" s="152"/>
      <c r="B420" s="75" t="s">
        <v>192</v>
      </c>
      <c r="C420" s="76">
        <v>920</v>
      </c>
      <c r="D420" s="72" t="s">
        <v>5</v>
      </c>
      <c r="E420" s="71" t="s">
        <v>21</v>
      </c>
      <c r="F420" s="72" t="s">
        <v>40</v>
      </c>
      <c r="G420" s="76">
        <v>2</v>
      </c>
      <c r="H420" s="72" t="s">
        <v>4</v>
      </c>
      <c r="I420" s="72"/>
      <c r="J420" s="72"/>
      <c r="K420" s="73">
        <f>K421</f>
        <v>463.3</v>
      </c>
    </row>
    <row r="421" spans="1:11" s="18" customFormat="1" ht="31.5" customHeight="1" x14ac:dyDescent="0.2">
      <c r="A421" s="152"/>
      <c r="B421" s="75" t="s">
        <v>652</v>
      </c>
      <c r="C421" s="76">
        <v>920</v>
      </c>
      <c r="D421" s="72" t="s">
        <v>5</v>
      </c>
      <c r="E421" s="71" t="s">
        <v>21</v>
      </c>
      <c r="F421" s="72" t="s">
        <v>40</v>
      </c>
      <c r="G421" s="76">
        <v>2</v>
      </c>
      <c r="H421" s="72" t="s">
        <v>4</v>
      </c>
      <c r="I421" s="72" t="s">
        <v>191</v>
      </c>
      <c r="J421" s="72"/>
      <c r="K421" s="73">
        <f>K422</f>
        <v>463.3</v>
      </c>
    </row>
    <row r="422" spans="1:11" s="18" customFormat="1" ht="31.5" customHeight="1" x14ac:dyDescent="0.2">
      <c r="A422" s="152"/>
      <c r="B422" s="75" t="s">
        <v>122</v>
      </c>
      <c r="C422" s="76">
        <v>920</v>
      </c>
      <c r="D422" s="72" t="s">
        <v>5</v>
      </c>
      <c r="E422" s="71" t="s">
        <v>21</v>
      </c>
      <c r="F422" s="72" t="s">
        <v>40</v>
      </c>
      <c r="G422" s="76">
        <v>2</v>
      </c>
      <c r="H422" s="72" t="s">
        <v>4</v>
      </c>
      <c r="I422" s="72" t="s">
        <v>191</v>
      </c>
      <c r="J422" s="72" t="s">
        <v>49</v>
      </c>
      <c r="K422" s="73">
        <f>100+363.3</f>
        <v>463.3</v>
      </c>
    </row>
    <row r="423" spans="1:11" s="18" customFormat="1" ht="18" customHeight="1" x14ac:dyDescent="0.2">
      <c r="A423" s="152"/>
      <c r="B423" s="92" t="s">
        <v>163</v>
      </c>
      <c r="C423" s="76">
        <v>920</v>
      </c>
      <c r="D423" s="72" t="s">
        <v>5</v>
      </c>
      <c r="E423" s="71" t="s">
        <v>21</v>
      </c>
      <c r="F423" s="72" t="s">
        <v>40</v>
      </c>
      <c r="G423" s="76">
        <v>3</v>
      </c>
      <c r="H423" s="72"/>
      <c r="I423" s="72"/>
      <c r="J423" s="72"/>
      <c r="K423" s="73">
        <f t="shared" ref="K423" si="23">SUM(K424)</f>
        <v>29898.9</v>
      </c>
    </row>
    <row r="424" spans="1:11" s="18" customFormat="1" ht="78.75" customHeight="1" x14ac:dyDescent="0.2">
      <c r="A424" s="152"/>
      <c r="B424" s="124" t="s">
        <v>104</v>
      </c>
      <c r="C424" s="76">
        <v>920</v>
      </c>
      <c r="D424" s="72" t="s">
        <v>5</v>
      </c>
      <c r="E424" s="71" t="s">
        <v>21</v>
      </c>
      <c r="F424" s="72" t="s">
        <v>40</v>
      </c>
      <c r="G424" s="76">
        <v>3</v>
      </c>
      <c r="H424" s="72" t="s">
        <v>2</v>
      </c>
      <c r="I424" s="72"/>
      <c r="J424" s="72"/>
      <c r="K424" s="73">
        <f>SUM(K425)</f>
        <v>29898.9</v>
      </c>
    </row>
    <row r="425" spans="1:11" s="18" customFormat="1" ht="47.25" customHeight="1" x14ac:dyDescent="0.2">
      <c r="A425" s="152"/>
      <c r="B425" s="75" t="s">
        <v>66</v>
      </c>
      <c r="C425" s="76">
        <v>920</v>
      </c>
      <c r="D425" s="72" t="s">
        <v>5</v>
      </c>
      <c r="E425" s="71" t="s">
        <v>21</v>
      </c>
      <c r="F425" s="72" t="s">
        <v>40</v>
      </c>
      <c r="G425" s="76">
        <v>3</v>
      </c>
      <c r="H425" s="72" t="s">
        <v>2</v>
      </c>
      <c r="I425" s="72" t="s">
        <v>85</v>
      </c>
      <c r="J425" s="72"/>
      <c r="K425" s="73">
        <f>SUM(K426:K428)</f>
        <v>29898.9</v>
      </c>
    </row>
    <row r="426" spans="1:11" s="18" customFormat="1" ht="66.75" customHeight="1" x14ac:dyDescent="0.2">
      <c r="A426" s="152"/>
      <c r="B426" s="75" t="s">
        <v>121</v>
      </c>
      <c r="C426" s="76">
        <v>920</v>
      </c>
      <c r="D426" s="72" t="s">
        <v>5</v>
      </c>
      <c r="E426" s="71" t="s">
        <v>21</v>
      </c>
      <c r="F426" s="72" t="s">
        <v>40</v>
      </c>
      <c r="G426" s="76">
        <v>3</v>
      </c>
      <c r="H426" s="72" t="s">
        <v>2</v>
      </c>
      <c r="I426" s="72" t="s">
        <v>85</v>
      </c>
      <c r="J426" s="72" t="s">
        <v>48</v>
      </c>
      <c r="K426" s="73">
        <v>28692.2</v>
      </c>
    </row>
    <row r="427" spans="1:11" s="18" customFormat="1" ht="31.5" customHeight="1" x14ac:dyDescent="0.2">
      <c r="A427" s="152"/>
      <c r="B427" s="75" t="s">
        <v>122</v>
      </c>
      <c r="C427" s="76">
        <v>920</v>
      </c>
      <c r="D427" s="72" t="s">
        <v>5</v>
      </c>
      <c r="E427" s="71" t="s">
        <v>21</v>
      </c>
      <c r="F427" s="72" t="s">
        <v>40</v>
      </c>
      <c r="G427" s="76">
        <v>3</v>
      </c>
      <c r="H427" s="72" t="s">
        <v>2</v>
      </c>
      <c r="I427" s="72" t="s">
        <v>85</v>
      </c>
      <c r="J427" s="72" t="s">
        <v>49</v>
      </c>
      <c r="K427" s="73">
        <v>1171.3</v>
      </c>
    </row>
    <row r="428" spans="1:11" s="18" customFormat="1" ht="18" customHeight="1" x14ac:dyDescent="0.2">
      <c r="A428" s="152"/>
      <c r="B428" s="75" t="s">
        <v>50</v>
      </c>
      <c r="C428" s="76">
        <v>920</v>
      </c>
      <c r="D428" s="72" t="s">
        <v>5</v>
      </c>
      <c r="E428" s="71" t="s">
        <v>21</v>
      </c>
      <c r="F428" s="72" t="s">
        <v>40</v>
      </c>
      <c r="G428" s="76">
        <v>3</v>
      </c>
      <c r="H428" s="72" t="s">
        <v>2</v>
      </c>
      <c r="I428" s="72" t="s">
        <v>85</v>
      </c>
      <c r="J428" s="72" t="s">
        <v>51</v>
      </c>
      <c r="K428" s="73">
        <v>35.4</v>
      </c>
    </row>
    <row r="429" spans="1:11" s="18" customFormat="1" ht="18" customHeight="1" x14ac:dyDescent="0.2">
      <c r="A429" s="152"/>
      <c r="B429" s="75" t="s">
        <v>18</v>
      </c>
      <c r="C429" s="76">
        <v>920</v>
      </c>
      <c r="D429" s="71" t="s">
        <v>8</v>
      </c>
      <c r="E429" s="71"/>
      <c r="F429" s="71"/>
      <c r="G429" s="71"/>
      <c r="H429" s="71"/>
      <c r="I429" s="71"/>
      <c r="J429" s="71"/>
      <c r="K429" s="73">
        <f t="shared" ref="K429:K434" si="24">SUM(K430)</f>
        <v>292.8</v>
      </c>
    </row>
    <row r="430" spans="1:11" s="18" customFormat="1" ht="19.5" customHeight="1" x14ac:dyDescent="0.2">
      <c r="A430" s="152"/>
      <c r="B430" s="75" t="s">
        <v>229</v>
      </c>
      <c r="C430" s="76">
        <v>920</v>
      </c>
      <c r="D430" s="71" t="s">
        <v>8</v>
      </c>
      <c r="E430" s="71" t="s">
        <v>7</v>
      </c>
      <c r="F430" s="71"/>
      <c r="G430" s="71"/>
      <c r="H430" s="71"/>
      <c r="I430" s="71"/>
      <c r="J430" s="72"/>
      <c r="K430" s="73">
        <f t="shared" si="24"/>
        <v>292.8</v>
      </c>
    </row>
    <row r="431" spans="1:11" s="18" customFormat="1" ht="31.5" customHeight="1" x14ac:dyDescent="0.2">
      <c r="A431" s="152"/>
      <c r="B431" s="75" t="s">
        <v>143</v>
      </c>
      <c r="C431" s="76">
        <v>920</v>
      </c>
      <c r="D431" s="71" t="s">
        <v>8</v>
      </c>
      <c r="E431" s="71" t="s">
        <v>7</v>
      </c>
      <c r="F431" s="71" t="s">
        <v>40</v>
      </c>
      <c r="G431" s="71"/>
      <c r="H431" s="71"/>
      <c r="I431" s="71"/>
      <c r="J431" s="72"/>
      <c r="K431" s="73">
        <f t="shared" si="24"/>
        <v>292.8</v>
      </c>
    </row>
    <row r="432" spans="1:11" s="18" customFormat="1" ht="31.5" customHeight="1" x14ac:dyDescent="0.2">
      <c r="A432" s="152"/>
      <c r="B432" s="92" t="s">
        <v>161</v>
      </c>
      <c r="C432" s="76">
        <v>920</v>
      </c>
      <c r="D432" s="71" t="s">
        <v>8</v>
      </c>
      <c r="E432" s="71" t="s">
        <v>7</v>
      </c>
      <c r="F432" s="71" t="s">
        <v>40</v>
      </c>
      <c r="G432" s="71" t="s">
        <v>90</v>
      </c>
      <c r="H432" s="71"/>
      <c r="I432" s="71"/>
      <c r="J432" s="72"/>
      <c r="K432" s="73">
        <f t="shared" si="24"/>
        <v>292.8</v>
      </c>
    </row>
    <row r="433" spans="1:12" s="18" customFormat="1" ht="47.25" customHeight="1" x14ac:dyDescent="0.2">
      <c r="A433" s="152"/>
      <c r="B433" s="75" t="s">
        <v>364</v>
      </c>
      <c r="C433" s="76">
        <v>920</v>
      </c>
      <c r="D433" s="71" t="s">
        <v>8</v>
      </c>
      <c r="E433" s="71" t="s">
        <v>7</v>
      </c>
      <c r="F433" s="71" t="s">
        <v>40</v>
      </c>
      <c r="G433" s="71" t="s">
        <v>90</v>
      </c>
      <c r="H433" s="71" t="s">
        <v>4</v>
      </c>
      <c r="I433" s="71"/>
      <c r="J433" s="72"/>
      <c r="K433" s="73">
        <f t="shared" si="24"/>
        <v>292.8</v>
      </c>
    </row>
    <row r="434" spans="1:12" s="18" customFormat="1" ht="18" customHeight="1" x14ac:dyDescent="0.2">
      <c r="A434" s="152"/>
      <c r="B434" s="75" t="s">
        <v>231</v>
      </c>
      <c r="C434" s="76">
        <v>920</v>
      </c>
      <c r="D434" s="71" t="s">
        <v>8</v>
      </c>
      <c r="E434" s="71" t="s">
        <v>7</v>
      </c>
      <c r="F434" s="71" t="s">
        <v>40</v>
      </c>
      <c r="G434" s="71" t="s">
        <v>90</v>
      </c>
      <c r="H434" s="71" t="s">
        <v>4</v>
      </c>
      <c r="I434" s="71" t="s">
        <v>230</v>
      </c>
      <c r="J434" s="72"/>
      <c r="K434" s="73">
        <f t="shared" si="24"/>
        <v>292.8</v>
      </c>
    </row>
    <row r="435" spans="1:12" s="18" customFormat="1" ht="31.5" customHeight="1" x14ac:dyDescent="0.2">
      <c r="A435" s="152"/>
      <c r="B435" s="75" t="s">
        <v>122</v>
      </c>
      <c r="C435" s="76">
        <v>920</v>
      </c>
      <c r="D435" s="71" t="s">
        <v>8</v>
      </c>
      <c r="E435" s="71" t="s">
        <v>7</v>
      </c>
      <c r="F435" s="71" t="s">
        <v>40</v>
      </c>
      <c r="G435" s="71" t="s">
        <v>90</v>
      </c>
      <c r="H435" s="71" t="s">
        <v>4</v>
      </c>
      <c r="I435" s="71" t="s">
        <v>230</v>
      </c>
      <c r="J435" s="72" t="s">
        <v>49</v>
      </c>
      <c r="K435" s="73">
        <v>292.8</v>
      </c>
    </row>
    <row r="436" spans="1:12" s="18" customFormat="1" ht="31.5" customHeight="1" x14ac:dyDescent="0.2">
      <c r="A436" s="146">
        <v>7</v>
      </c>
      <c r="B436" s="75" t="s">
        <v>365</v>
      </c>
      <c r="C436" s="76">
        <v>921</v>
      </c>
      <c r="D436" s="72"/>
      <c r="E436" s="72"/>
      <c r="F436" s="72"/>
      <c r="G436" s="76"/>
      <c r="H436" s="72"/>
      <c r="I436" s="72"/>
      <c r="J436" s="72"/>
      <c r="K436" s="73">
        <f>SUM(K437+K466+K459)</f>
        <v>166130.1</v>
      </c>
      <c r="L436" s="18">
        <v>166130.1</v>
      </c>
    </row>
    <row r="437" spans="1:12" s="18" customFormat="1" ht="18" customHeight="1" x14ac:dyDescent="0.2">
      <c r="A437" s="147"/>
      <c r="B437" s="75" t="s">
        <v>1</v>
      </c>
      <c r="C437" s="76">
        <v>921</v>
      </c>
      <c r="D437" s="72" t="s">
        <v>2</v>
      </c>
      <c r="E437" s="72"/>
      <c r="F437" s="72"/>
      <c r="G437" s="76"/>
      <c r="H437" s="72"/>
      <c r="I437" s="72"/>
      <c r="J437" s="72"/>
      <c r="K437" s="73">
        <f t="shared" ref="K437" si="25">SUM(K438)</f>
        <v>65369.3</v>
      </c>
    </row>
    <row r="438" spans="1:12" s="18" customFormat="1" ht="18" customHeight="1" x14ac:dyDescent="0.2">
      <c r="A438" s="147"/>
      <c r="B438" s="75" t="s">
        <v>9</v>
      </c>
      <c r="C438" s="76">
        <v>921</v>
      </c>
      <c r="D438" s="72" t="s">
        <v>2</v>
      </c>
      <c r="E438" s="72" t="s">
        <v>40</v>
      </c>
      <c r="F438" s="72"/>
      <c r="G438" s="76"/>
      <c r="H438" s="72"/>
      <c r="I438" s="72"/>
      <c r="J438" s="72"/>
      <c r="K438" s="73">
        <f>SUM(K439)</f>
        <v>65369.3</v>
      </c>
    </row>
    <row r="439" spans="1:12" s="18" customFormat="1" ht="34.5" customHeight="1" x14ac:dyDescent="0.2">
      <c r="A439" s="147"/>
      <c r="B439" s="92" t="s">
        <v>164</v>
      </c>
      <c r="C439" s="76">
        <v>921</v>
      </c>
      <c r="D439" s="72" t="s">
        <v>2</v>
      </c>
      <c r="E439" s="72" t="s">
        <v>40</v>
      </c>
      <c r="F439" s="72" t="s">
        <v>92</v>
      </c>
      <c r="G439" s="76"/>
      <c r="H439" s="72"/>
      <c r="I439" s="72"/>
      <c r="J439" s="72"/>
      <c r="K439" s="73">
        <f>K440</f>
        <v>65369.3</v>
      </c>
    </row>
    <row r="440" spans="1:12" s="18" customFormat="1" ht="47.25" customHeight="1" x14ac:dyDescent="0.2">
      <c r="A440" s="147"/>
      <c r="B440" s="92" t="s">
        <v>508</v>
      </c>
      <c r="C440" s="76">
        <v>921</v>
      </c>
      <c r="D440" s="72" t="s">
        <v>2</v>
      </c>
      <c r="E440" s="72" t="s">
        <v>40</v>
      </c>
      <c r="F440" s="72" t="s">
        <v>92</v>
      </c>
      <c r="G440" s="76">
        <v>1</v>
      </c>
      <c r="H440" s="72"/>
      <c r="I440" s="72"/>
      <c r="J440" s="72"/>
      <c r="K440" s="73">
        <f>SUM(K441+K444+K450+K456)</f>
        <v>65369.3</v>
      </c>
    </row>
    <row r="441" spans="1:12" s="18" customFormat="1" ht="18" customHeight="1" x14ac:dyDescent="0.2">
      <c r="A441" s="147"/>
      <c r="B441" s="92" t="s">
        <v>457</v>
      </c>
      <c r="C441" s="76">
        <v>921</v>
      </c>
      <c r="D441" s="72" t="s">
        <v>2</v>
      </c>
      <c r="E441" s="72" t="s">
        <v>40</v>
      </c>
      <c r="F441" s="72" t="s">
        <v>92</v>
      </c>
      <c r="G441" s="76">
        <v>1</v>
      </c>
      <c r="H441" s="72" t="s">
        <v>2</v>
      </c>
      <c r="I441" s="72"/>
      <c r="J441" s="72"/>
      <c r="K441" s="73">
        <f>SUM(K442)</f>
        <v>42570.9</v>
      </c>
    </row>
    <row r="442" spans="1:12" s="18" customFormat="1" ht="49.5" customHeight="1" x14ac:dyDescent="0.2">
      <c r="A442" s="147"/>
      <c r="B442" s="92" t="s">
        <v>66</v>
      </c>
      <c r="C442" s="76">
        <v>921</v>
      </c>
      <c r="D442" s="72" t="s">
        <v>2</v>
      </c>
      <c r="E442" s="72" t="s">
        <v>40</v>
      </c>
      <c r="F442" s="72" t="s">
        <v>92</v>
      </c>
      <c r="G442" s="76">
        <v>1</v>
      </c>
      <c r="H442" s="72" t="s">
        <v>2</v>
      </c>
      <c r="I442" s="72" t="s">
        <v>85</v>
      </c>
      <c r="J442" s="72"/>
      <c r="K442" s="73">
        <f>SUM(K443:K443)</f>
        <v>42570.9</v>
      </c>
    </row>
    <row r="443" spans="1:12" s="18" customFormat="1" ht="31.5" customHeight="1" x14ac:dyDescent="0.2">
      <c r="A443" s="147"/>
      <c r="B443" s="91" t="s">
        <v>120</v>
      </c>
      <c r="C443" s="76">
        <v>921</v>
      </c>
      <c r="D443" s="72" t="s">
        <v>2</v>
      </c>
      <c r="E443" s="72" t="s">
        <v>40</v>
      </c>
      <c r="F443" s="72" t="s">
        <v>92</v>
      </c>
      <c r="G443" s="76">
        <v>1</v>
      </c>
      <c r="H443" s="72" t="s">
        <v>2</v>
      </c>
      <c r="I443" s="72" t="s">
        <v>85</v>
      </c>
      <c r="J443" s="72" t="s">
        <v>59</v>
      </c>
      <c r="K443" s="73">
        <v>42570.9</v>
      </c>
    </row>
    <row r="444" spans="1:12" s="18" customFormat="1" ht="47.25" customHeight="1" x14ac:dyDescent="0.2">
      <c r="A444" s="147"/>
      <c r="B444" s="92" t="s">
        <v>366</v>
      </c>
      <c r="C444" s="76">
        <v>921</v>
      </c>
      <c r="D444" s="72" t="s">
        <v>2</v>
      </c>
      <c r="E444" s="72" t="s">
        <v>40</v>
      </c>
      <c r="F444" s="72" t="s">
        <v>92</v>
      </c>
      <c r="G444" s="76">
        <v>1</v>
      </c>
      <c r="H444" s="72" t="s">
        <v>4</v>
      </c>
      <c r="I444" s="72"/>
      <c r="J444" s="72"/>
      <c r="K444" s="73">
        <f>SUM(K445+K448)</f>
        <v>19153.800000000003</v>
      </c>
    </row>
    <row r="445" spans="1:12" s="18" customFormat="1" ht="18" customHeight="1" x14ac:dyDescent="0.2">
      <c r="A445" s="147"/>
      <c r="B445" s="75" t="s">
        <v>47</v>
      </c>
      <c r="C445" s="76">
        <v>921</v>
      </c>
      <c r="D445" s="72" t="s">
        <v>2</v>
      </c>
      <c r="E445" s="72" t="s">
        <v>40</v>
      </c>
      <c r="F445" s="72" t="s">
        <v>92</v>
      </c>
      <c r="G445" s="76">
        <v>1</v>
      </c>
      <c r="H445" s="72" t="s">
        <v>4</v>
      </c>
      <c r="I445" s="72" t="s">
        <v>78</v>
      </c>
      <c r="J445" s="72"/>
      <c r="K445" s="73">
        <f>SUM(K446:K447)</f>
        <v>19083.800000000003</v>
      </c>
    </row>
    <row r="446" spans="1:12" s="18" customFormat="1" ht="67.5" customHeight="1" x14ac:dyDescent="0.2">
      <c r="A446" s="147"/>
      <c r="B446" s="75" t="s">
        <v>121</v>
      </c>
      <c r="C446" s="76">
        <v>921</v>
      </c>
      <c r="D446" s="72" t="s">
        <v>2</v>
      </c>
      <c r="E446" s="72" t="s">
        <v>40</v>
      </c>
      <c r="F446" s="72" t="s">
        <v>92</v>
      </c>
      <c r="G446" s="76">
        <v>1</v>
      </c>
      <c r="H446" s="72" t="s">
        <v>4</v>
      </c>
      <c r="I446" s="72" t="s">
        <v>78</v>
      </c>
      <c r="J446" s="72" t="s">
        <v>48</v>
      </c>
      <c r="K446" s="73">
        <v>18957.400000000001</v>
      </c>
    </row>
    <row r="447" spans="1:12" s="18" customFormat="1" ht="31.5" customHeight="1" x14ac:dyDescent="0.2">
      <c r="A447" s="147"/>
      <c r="B447" s="75" t="s">
        <v>122</v>
      </c>
      <c r="C447" s="76">
        <v>921</v>
      </c>
      <c r="D447" s="72" t="s">
        <v>2</v>
      </c>
      <c r="E447" s="72" t="s">
        <v>40</v>
      </c>
      <c r="F447" s="72" t="s">
        <v>92</v>
      </c>
      <c r="G447" s="76">
        <v>1</v>
      </c>
      <c r="H447" s="72" t="s">
        <v>4</v>
      </c>
      <c r="I447" s="72" t="s">
        <v>78</v>
      </c>
      <c r="J447" s="72" t="s">
        <v>49</v>
      </c>
      <c r="K447" s="73">
        <v>126.4</v>
      </c>
    </row>
    <row r="448" spans="1:12" s="18" customFormat="1" ht="18" customHeight="1" x14ac:dyDescent="0.2">
      <c r="A448" s="147"/>
      <c r="B448" s="75" t="s">
        <v>228</v>
      </c>
      <c r="C448" s="76">
        <v>921</v>
      </c>
      <c r="D448" s="71" t="s">
        <v>2</v>
      </c>
      <c r="E448" s="71" t="s">
        <v>40</v>
      </c>
      <c r="F448" s="71" t="s">
        <v>92</v>
      </c>
      <c r="G448" s="90">
        <v>1</v>
      </c>
      <c r="H448" s="71" t="s">
        <v>4</v>
      </c>
      <c r="I448" s="71" t="s">
        <v>227</v>
      </c>
      <c r="J448" s="71"/>
      <c r="K448" s="73">
        <f>SUM(K449)</f>
        <v>70</v>
      </c>
    </row>
    <row r="449" spans="1:11" s="18" customFormat="1" ht="31.5" customHeight="1" x14ac:dyDescent="0.2">
      <c r="A449" s="147"/>
      <c r="B449" s="75" t="s">
        <v>122</v>
      </c>
      <c r="C449" s="76">
        <v>921</v>
      </c>
      <c r="D449" s="71" t="s">
        <v>2</v>
      </c>
      <c r="E449" s="71" t="s">
        <v>40</v>
      </c>
      <c r="F449" s="71" t="s">
        <v>92</v>
      </c>
      <c r="G449" s="90">
        <v>1</v>
      </c>
      <c r="H449" s="71" t="s">
        <v>4</v>
      </c>
      <c r="I449" s="71" t="s">
        <v>227</v>
      </c>
      <c r="J449" s="71" t="s">
        <v>49</v>
      </c>
      <c r="K449" s="73">
        <v>70</v>
      </c>
    </row>
    <row r="450" spans="1:11" s="18" customFormat="1" ht="31.5" customHeight="1" x14ac:dyDescent="0.2">
      <c r="A450" s="147"/>
      <c r="B450" s="75" t="s">
        <v>359</v>
      </c>
      <c r="C450" s="76">
        <v>921</v>
      </c>
      <c r="D450" s="72" t="s">
        <v>2</v>
      </c>
      <c r="E450" s="72" t="s">
        <v>40</v>
      </c>
      <c r="F450" s="72" t="s">
        <v>92</v>
      </c>
      <c r="G450" s="76">
        <v>1</v>
      </c>
      <c r="H450" s="72" t="s">
        <v>5</v>
      </c>
      <c r="I450" s="72"/>
      <c r="J450" s="72"/>
      <c r="K450" s="73">
        <f>SUM(K453+K451)</f>
        <v>3547.1</v>
      </c>
    </row>
    <row r="451" spans="1:11" s="18" customFormat="1" ht="33.75" customHeight="1" x14ac:dyDescent="0.2">
      <c r="A451" s="147"/>
      <c r="B451" s="75" t="s">
        <v>686</v>
      </c>
      <c r="C451" s="76">
        <v>921</v>
      </c>
      <c r="D451" s="72" t="s">
        <v>2</v>
      </c>
      <c r="E451" s="72" t="s">
        <v>40</v>
      </c>
      <c r="F451" s="72" t="s">
        <v>92</v>
      </c>
      <c r="G451" s="76">
        <v>1</v>
      </c>
      <c r="H451" s="72" t="s">
        <v>5</v>
      </c>
      <c r="I451" s="72" t="s">
        <v>685</v>
      </c>
      <c r="J451" s="72"/>
      <c r="K451" s="73">
        <f>K452</f>
        <v>1787.1</v>
      </c>
    </row>
    <row r="452" spans="1:11" s="18" customFormat="1" ht="31.5" customHeight="1" x14ac:dyDescent="0.2">
      <c r="A452" s="147"/>
      <c r="B452" s="75" t="s">
        <v>122</v>
      </c>
      <c r="C452" s="76">
        <v>921</v>
      </c>
      <c r="D452" s="72" t="s">
        <v>2</v>
      </c>
      <c r="E452" s="72" t="s">
        <v>40</v>
      </c>
      <c r="F452" s="72" t="s">
        <v>92</v>
      </c>
      <c r="G452" s="76">
        <v>1</v>
      </c>
      <c r="H452" s="72" t="s">
        <v>5</v>
      </c>
      <c r="I452" s="72" t="s">
        <v>685</v>
      </c>
      <c r="J452" s="72" t="s">
        <v>49</v>
      </c>
      <c r="K452" s="73">
        <v>1787.1</v>
      </c>
    </row>
    <row r="453" spans="1:11" s="18" customFormat="1" ht="31.5" customHeight="1" x14ac:dyDescent="0.2">
      <c r="A453" s="147"/>
      <c r="B453" s="75" t="s">
        <v>165</v>
      </c>
      <c r="C453" s="76">
        <v>921</v>
      </c>
      <c r="D453" s="72" t="s">
        <v>2</v>
      </c>
      <c r="E453" s="72" t="s">
        <v>40</v>
      </c>
      <c r="F453" s="72" t="s">
        <v>92</v>
      </c>
      <c r="G453" s="76">
        <v>1</v>
      </c>
      <c r="H453" s="72" t="s">
        <v>5</v>
      </c>
      <c r="I453" s="72" t="s">
        <v>147</v>
      </c>
      <c r="J453" s="72"/>
      <c r="K453" s="73">
        <f>SUM(K454:K455)</f>
        <v>1760</v>
      </c>
    </row>
    <row r="454" spans="1:11" s="18" customFormat="1" ht="31.5" customHeight="1" x14ac:dyDescent="0.2">
      <c r="A454" s="147"/>
      <c r="B454" s="75" t="s">
        <v>122</v>
      </c>
      <c r="C454" s="76">
        <v>921</v>
      </c>
      <c r="D454" s="72" t="s">
        <v>2</v>
      </c>
      <c r="E454" s="72" t="s">
        <v>40</v>
      </c>
      <c r="F454" s="72" t="s">
        <v>92</v>
      </c>
      <c r="G454" s="76">
        <v>1</v>
      </c>
      <c r="H454" s="72" t="s">
        <v>5</v>
      </c>
      <c r="I454" s="72" t="s">
        <v>147</v>
      </c>
      <c r="J454" s="72" t="s">
        <v>49</v>
      </c>
      <c r="K454" s="73">
        <f>1000+240+1787.1+510-1787.1</f>
        <v>1750</v>
      </c>
    </row>
    <row r="455" spans="1:11" s="18" customFormat="1" ht="18" customHeight="1" x14ac:dyDescent="0.2">
      <c r="A455" s="147"/>
      <c r="B455" s="75" t="s">
        <v>50</v>
      </c>
      <c r="C455" s="76">
        <v>921</v>
      </c>
      <c r="D455" s="72" t="s">
        <v>2</v>
      </c>
      <c r="E455" s="72" t="s">
        <v>40</v>
      </c>
      <c r="F455" s="72" t="s">
        <v>92</v>
      </c>
      <c r="G455" s="76">
        <v>1</v>
      </c>
      <c r="H455" s="72" t="s">
        <v>5</v>
      </c>
      <c r="I455" s="72" t="s">
        <v>147</v>
      </c>
      <c r="J455" s="72" t="s">
        <v>51</v>
      </c>
      <c r="K455" s="73">
        <v>10</v>
      </c>
    </row>
    <row r="456" spans="1:11" s="18" customFormat="1" ht="31.5" customHeight="1" x14ac:dyDescent="0.2">
      <c r="A456" s="147"/>
      <c r="B456" s="92" t="s">
        <v>215</v>
      </c>
      <c r="C456" s="76">
        <v>921</v>
      </c>
      <c r="D456" s="72" t="s">
        <v>2</v>
      </c>
      <c r="E456" s="72" t="s">
        <v>40</v>
      </c>
      <c r="F456" s="71" t="s">
        <v>92</v>
      </c>
      <c r="G456" s="71" t="s">
        <v>90</v>
      </c>
      <c r="H456" s="71" t="s">
        <v>6</v>
      </c>
      <c r="I456" s="71"/>
      <c r="J456" s="71"/>
      <c r="K456" s="73">
        <f>K457</f>
        <v>97.5</v>
      </c>
    </row>
    <row r="457" spans="1:11" s="18" customFormat="1" ht="63" customHeight="1" x14ac:dyDescent="0.2">
      <c r="A457" s="147"/>
      <c r="B457" s="75" t="s">
        <v>297</v>
      </c>
      <c r="C457" s="76">
        <v>921</v>
      </c>
      <c r="D457" s="72" t="s">
        <v>2</v>
      </c>
      <c r="E457" s="72" t="s">
        <v>40</v>
      </c>
      <c r="F457" s="71" t="s">
        <v>92</v>
      </c>
      <c r="G457" s="71" t="s">
        <v>90</v>
      </c>
      <c r="H457" s="71" t="s">
        <v>6</v>
      </c>
      <c r="I457" s="71" t="s">
        <v>272</v>
      </c>
      <c r="J457" s="71"/>
      <c r="K457" s="73">
        <f>K458</f>
        <v>97.5</v>
      </c>
    </row>
    <row r="458" spans="1:11" s="18" customFormat="1" ht="31.5" customHeight="1" x14ac:dyDescent="0.2">
      <c r="A458" s="147"/>
      <c r="B458" s="75" t="s">
        <v>122</v>
      </c>
      <c r="C458" s="76">
        <v>921</v>
      </c>
      <c r="D458" s="72" t="s">
        <v>2</v>
      </c>
      <c r="E458" s="72" t="s">
        <v>40</v>
      </c>
      <c r="F458" s="71" t="s">
        <v>92</v>
      </c>
      <c r="G458" s="71" t="s">
        <v>90</v>
      </c>
      <c r="H458" s="71" t="s">
        <v>6</v>
      </c>
      <c r="I458" s="71" t="s">
        <v>272</v>
      </c>
      <c r="J458" s="71" t="s">
        <v>49</v>
      </c>
      <c r="K458" s="73">
        <v>97.5</v>
      </c>
    </row>
    <row r="459" spans="1:11" s="18" customFormat="1" ht="18" customHeight="1" x14ac:dyDescent="0.2">
      <c r="A459" s="147"/>
      <c r="B459" s="75" t="s">
        <v>18</v>
      </c>
      <c r="C459" s="76">
        <v>921</v>
      </c>
      <c r="D459" s="71" t="s">
        <v>8</v>
      </c>
      <c r="E459" s="71"/>
      <c r="F459" s="71"/>
      <c r="G459" s="71"/>
      <c r="H459" s="71"/>
      <c r="I459" s="71"/>
      <c r="J459" s="71"/>
      <c r="K459" s="73">
        <f t="shared" ref="K459:K464" si="26">SUM(K460)</f>
        <v>31.5</v>
      </c>
    </row>
    <row r="460" spans="1:11" s="18" customFormat="1" ht="19.5" customHeight="1" x14ac:dyDescent="0.2">
      <c r="A460" s="147"/>
      <c r="B460" s="75" t="s">
        <v>229</v>
      </c>
      <c r="C460" s="76">
        <v>921</v>
      </c>
      <c r="D460" s="71" t="s">
        <v>8</v>
      </c>
      <c r="E460" s="71" t="s">
        <v>7</v>
      </c>
      <c r="F460" s="71"/>
      <c r="G460" s="71"/>
      <c r="H460" s="71"/>
      <c r="I460" s="71"/>
      <c r="J460" s="72"/>
      <c r="K460" s="73">
        <f t="shared" si="26"/>
        <v>31.5</v>
      </c>
    </row>
    <row r="461" spans="1:11" s="18" customFormat="1" ht="16.5" customHeight="1" x14ac:dyDescent="0.2">
      <c r="A461" s="147"/>
      <c r="B461" s="92" t="s">
        <v>164</v>
      </c>
      <c r="C461" s="76">
        <v>921</v>
      </c>
      <c r="D461" s="71" t="s">
        <v>8</v>
      </c>
      <c r="E461" s="71" t="s">
        <v>7</v>
      </c>
      <c r="F461" s="71" t="s">
        <v>92</v>
      </c>
      <c r="G461" s="71"/>
      <c r="H461" s="71"/>
      <c r="I461" s="71"/>
      <c r="J461" s="72"/>
      <c r="K461" s="73">
        <f t="shared" si="26"/>
        <v>31.5</v>
      </c>
    </row>
    <row r="462" spans="1:11" s="18" customFormat="1" ht="47.25" customHeight="1" x14ac:dyDescent="0.2">
      <c r="A462" s="147"/>
      <c r="B462" s="92" t="s">
        <v>508</v>
      </c>
      <c r="C462" s="76">
        <v>921</v>
      </c>
      <c r="D462" s="71" t="s">
        <v>8</v>
      </c>
      <c r="E462" s="71" t="s">
        <v>7</v>
      </c>
      <c r="F462" s="71" t="s">
        <v>92</v>
      </c>
      <c r="G462" s="90">
        <v>1</v>
      </c>
      <c r="H462" s="71"/>
      <c r="I462" s="71"/>
      <c r="J462" s="71"/>
      <c r="K462" s="73">
        <f t="shared" si="26"/>
        <v>31.5</v>
      </c>
    </row>
    <row r="463" spans="1:11" s="18" customFormat="1" ht="47.25" customHeight="1" x14ac:dyDescent="0.2">
      <c r="A463" s="147"/>
      <c r="B463" s="92" t="s">
        <v>366</v>
      </c>
      <c r="C463" s="76">
        <v>921</v>
      </c>
      <c r="D463" s="71" t="s">
        <v>8</v>
      </c>
      <c r="E463" s="71" t="s">
        <v>7</v>
      </c>
      <c r="F463" s="71" t="s">
        <v>92</v>
      </c>
      <c r="G463" s="90">
        <v>1</v>
      </c>
      <c r="H463" s="71" t="s">
        <v>4</v>
      </c>
      <c r="I463" s="71"/>
      <c r="J463" s="71"/>
      <c r="K463" s="73">
        <f t="shared" si="26"/>
        <v>31.5</v>
      </c>
    </row>
    <row r="464" spans="1:11" s="18" customFormat="1" ht="18" customHeight="1" x14ac:dyDescent="0.2">
      <c r="A464" s="147"/>
      <c r="B464" s="75" t="s">
        <v>231</v>
      </c>
      <c r="C464" s="76">
        <v>921</v>
      </c>
      <c r="D464" s="71" t="s">
        <v>8</v>
      </c>
      <c r="E464" s="71" t="s">
        <v>7</v>
      </c>
      <c r="F464" s="71" t="s">
        <v>92</v>
      </c>
      <c r="G464" s="71" t="s">
        <v>90</v>
      </c>
      <c r="H464" s="71" t="s">
        <v>4</v>
      </c>
      <c r="I464" s="71" t="s">
        <v>230</v>
      </c>
      <c r="J464" s="72"/>
      <c r="K464" s="73">
        <f t="shared" si="26"/>
        <v>31.5</v>
      </c>
    </row>
    <row r="465" spans="1:11" s="18" customFormat="1" ht="31.5" customHeight="1" x14ac:dyDescent="0.2">
      <c r="A465" s="147"/>
      <c r="B465" s="75" t="s">
        <v>122</v>
      </c>
      <c r="C465" s="76">
        <v>921</v>
      </c>
      <c r="D465" s="71" t="s">
        <v>8</v>
      </c>
      <c r="E465" s="71" t="s">
        <v>7</v>
      </c>
      <c r="F465" s="71" t="s">
        <v>92</v>
      </c>
      <c r="G465" s="71" t="s">
        <v>90</v>
      </c>
      <c r="H465" s="71" t="s">
        <v>4</v>
      </c>
      <c r="I465" s="71" t="s">
        <v>230</v>
      </c>
      <c r="J465" s="72" t="s">
        <v>49</v>
      </c>
      <c r="K465" s="73">
        <v>31.5</v>
      </c>
    </row>
    <row r="466" spans="1:11" s="18" customFormat="1" ht="18" customHeight="1" x14ac:dyDescent="0.2">
      <c r="A466" s="147"/>
      <c r="B466" s="75" t="s">
        <v>20</v>
      </c>
      <c r="C466" s="76">
        <v>921</v>
      </c>
      <c r="D466" s="72" t="s">
        <v>21</v>
      </c>
      <c r="E466" s="72"/>
      <c r="F466" s="72"/>
      <c r="G466" s="76"/>
      <c r="H466" s="72"/>
      <c r="I466" s="72"/>
      <c r="J466" s="72"/>
      <c r="K466" s="73">
        <f t="shared" ref="K466:K469" si="27">SUM(K467)</f>
        <v>100729.3</v>
      </c>
    </row>
    <row r="467" spans="1:11" s="18" customFormat="1" ht="18" customHeight="1" x14ac:dyDescent="0.2">
      <c r="A467" s="147"/>
      <c r="B467" s="75" t="s">
        <v>29</v>
      </c>
      <c r="C467" s="76">
        <v>921</v>
      </c>
      <c r="D467" s="72" t="s">
        <v>21</v>
      </c>
      <c r="E467" s="72" t="s">
        <v>6</v>
      </c>
      <c r="F467" s="71"/>
      <c r="G467" s="71"/>
      <c r="H467" s="71"/>
      <c r="I467" s="71"/>
      <c r="J467" s="71"/>
      <c r="K467" s="73">
        <f>SUM(K468)</f>
        <v>100729.3</v>
      </c>
    </row>
    <row r="468" spans="1:11" s="18" customFormat="1" ht="19.5" customHeight="1" x14ac:dyDescent="0.2">
      <c r="A468" s="147"/>
      <c r="B468" s="92" t="s">
        <v>164</v>
      </c>
      <c r="C468" s="76">
        <v>921</v>
      </c>
      <c r="D468" s="72" t="s">
        <v>21</v>
      </c>
      <c r="E468" s="72" t="s">
        <v>6</v>
      </c>
      <c r="F468" s="71" t="s">
        <v>92</v>
      </c>
      <c r="G468" s="71"/>
      <c r="H468" s="71"/>
      <c r="I468" s="71"/>
      <c r="J468" s="71"/>
      <c r="K468" s="73">
        <f>SUM(K469)</f>
        <v>100729.3</v>
      </c>
    </row>
    <row r="469" spans="1:11" s="18" customFormat="1" ht="47.25" customHeight="1" x14ac:dyDescent="0.2">
      <c r="A469" s="147"/>
      <c r="B469" s="92" t="s">
        <v>360</v>
      </c>
      <c r="C469" s="76">
        <v>921</v>
      </c>
      <c r="D469" s="72" t="s">
        <v>21</v>
      </c>
      <c r="E469" s="72" t="s">
        <v>6</v>
      </c>
      <c r="F469" s="71" t="s">
        <v>92</v>
      </c>
      <c r="G469" s="71" t="s">
        <v>90</v>
      </c>
      <c r="H469" s="71"/>
      <c r="I469" s="71"/>
      <c r="J469" s="71"/>
      <c r="K469" s="73">
        <f t="shared" si="27"/>
        <v>100729.3</v>
      </c>
    </row>
    <row r="470" spans="1:11" s="18" customFormat="1" ht="31.5" customHeight="1" x14ac:dyDescent="0.2">
      <c r="A470" s="147"/>
      <c r="B470" s="92" t="s">
        <v>215</v>
      </c>
      <c r="C470" s="76">
        <v>921</v>
      </c>
      <c r="D470" s="72" t="s">
        <v>21</v>
      </c>
      <c r="E470" s="72" t="s">
        <v>6</v>
      </c>
      <c r="F470" s="71" t="s">
        <v>92</v>
      </c>
      <c r="G470" s="71" t="s">
        <v>90</v>
      </c>
      <c r="H470" s="71" t="s">
        <v>6</v>
      </c>
      <c r="I470" s="71"/>
      <c r="J470" s="71"/>
      <c r="K470" s="73">
        <f>SUM(K471)</f>
        <v>100729.3</v>
      </c>
    </row>
    <row r="471" spans="1:11" s="18" customFormat="1" ht="52.15" customHeight="1" x14ac:dyDescent="0.2">
      <c r="A471" s="147"/>
      <c r="B471" s="75" t="s">
        <v>297</v>
      </c>
      <c r="C471" s="76">
        <v>921</v>
      </c>
      <c r="D471" s="72" t="s">
        <v>21</v>
      </c>
      <c r="E471" s="72" t="s">
        <v>6</v>
      </c>
      <c r="F471" s="71" t="s">
        <v>92</v>
      </c>
      <c r="G471" s="71" t="s">
        <v>90</v>
      </c>
      <c r="H471" s="71" t="s">
        <v>6</v>
      </c>
      <c r="I471" s="71" t="s">
        <v>272</v>
      </c>
      <c r="J471" s="71"/>
      <c r="K471" s="73">
        <f>SUM(K472:K472)</f>
        <v>100729.3</v>
      </c>
    </row>
    <row r="472" spans="1:11" s="18" customFormat="1" ht="31.5" customHeight="1" x14ac:dyDescent="0.2">
      <c r="A472" s="147"/>
      <c r="B472" s="75" t="s">
        <v>75</v>
      </c>
      <c r="C472" s="76">
        <v>921</v>
      </c>
      <c r="D472" s="72" t="s">
        <v>21</v>
      </c>
      <c r="E472" s="72" t="s">
        <v>6</v>
      </c>
      <c r="F472" s="71" t="s">
        <v>92</v>
      </c>
      <c r="G472" s="71" t="s">
        <v>90</v>
      </c>
      <c r="H472" s="71" t="s">
        <v>6</v>
      </c>
      <c r="I472" s="71" t="s">
        <v>272</v>
      </c>
      <c r="J472" s="71" t="s">
        <v>54</v>
      </c>
      <c r="K472" s="73">
        <v>100729.3</v>
      </c>
    </row>
    <row r="473" spans="1:11" s="18" customFormat="1" ht="31.5" customHeight="1" x14ac:dyDescent="0.2">
      <c r="A473" s="146">
        <v>8</v>
      </c>
      <c r="B473" s="75" t="s">
        <v>367</v>
      </c>
      <c r="C473" s="76">
        <v>923</v>
      </c>
      <c r="D473" s="72"/>
      <c r="E473" s="72"/>
      <c r="F473" s="71"/>
      <c r="G473" s="71"/>
      <c r="H473" s="71"/>
      <c r="I473" s="71"/>
      <c r="J473" s="72"/>
      <c r="K473" s="73">
        <f>K474+K534</f>
        <v>411700.6</v>
      </c>
    </row>
    <row r="474" spans="1:11" s="18" customFormat="1" ht="18" customHeight="1" x14ac:dyDescent="0.2">
      <c r="A474" s="147"/>
      <c r="B474" s="75" t="s">
        <v>41</v>
      </c>
      <c r="C474" s="76">
        <v>923</v>
      </c>
      <c r="D474" s="72" t="s">
        <v>7</v>
      </c>
      <c r="E474" s="72"/>
      <c r="F474" s="71"/>
      <c r="G474" s="71"/>
      <c r="H474" s="71"/>
      <c r="I474" s="71"/>
      <c r="J474" s="72"/>
      <c r="K474" s="73">
        <f>K475+K507+K487</f>
        <v>407200.6</v>
      </c>
    </row>
    <row r="475" spans="1:11" s="18" customFormat="1" ht="18" customHeight="1" x14ac:dyDescent="0.2">
      <c r="A475" s="147"/>
      <c r="B475" s="75" t="s">
        <v>255</v>
      </c>
      <c r="C475" s="76">
        <v>923</v>
      </c>
      <c r="D475" s="72" t="s">
        <v>7</v>
      </c>
      <c r="E475" s="72" t="s">
        <v>4</v>
      </c>
      <c r="F475" s="71"/>
      <c r="G475" s="71"/>
      <c r="H475" s="71"/>
      <c r="I475" s="71"/>
      <c r="J475" s="72"/>
      <c r="K475" s="73">
        <f>K476</f>
        <v>3474.2</v>
      </c>
    </row>
    <row r="476" spans="1:11" s="18" customFormat="1" ht="18" customHeight="1" x14ac:dyDescent="0.2">
      <c r="A476" s="147"/>
      <c r="B476" s="75" t="s">
        <v>524</v>
      </c>
      <c r="C476" s="76">
        <v>923</v>
      </c>
      <c r="D476" s="72" t="s">
        <v>7</v>
      </c>
      <c r="E476" s="72" t="s">
        <v>4</v>
      </c>
      <c r="F476" s="71" t="s">
        <v>30</v>
      </c>
      <c r="G476" s="71"/>
      <c r="H476" s="71"/>
      <c r="I476" s="71"/>
      <c r="J476" s="72"/>
      <c r="K476" s="73">
        <f>K477+K483</f>
        <v>3474.2</v>
      </c>
    </row>
    <row r="477" spans="1:11" s="18" customFormat="1" ht="18" customHeight="1" x14ac:dyDescent="0.2">
      <c r="A477" s="147"/>
      <c r="B477" s="75" t="s">
        <v>490</v>
      </c>
      <c r="C477" s="76">
        <v>923</v>
      </c>
      <c r="D477" s="72" t="s">
        <v>7</v>
      </c>
      <c r="E477" s="72" t="s">
        <v>4</v>
      </c>
      <c r="F477" s="71" t="s">
        <v>30</v>
      </c>
      <c r="G477" s="71" t="s">
        <v>128</v>
      </c>
      <c r="H477" s="71"/>
      <c r="I477" s="71"/>
      <c r="J477" s="72"/>
      <c r="K477" s="73">
        <f>K478</f>
        <v>2525</v>
      </c>
    </row>
    <row r="478" spans="1:11" s="18" customFormat="1" ht="18" customHeight="1" x14ac:dyDescent="0.2">
      <c r="A478" s="147"/>
      <c r="B478" s="75" t="s">
        <v>446</v>
      </c>
      <c r="C478" s="76">
        <v>923</v>
      </c>
      <c r="D478" s="72" t="s">
        <v>7</v>
      </c>
      <c r="E478" s="72" t="s">
        <v>4</v>
      </c>
      <c r="F478" s="71" t="s">
        <v>30</v>
      </c>
      <c r="G478" s="71" t="s">
        <v>128</v>
      </c>
      <c r="H478" s="71" t="s">
        <v>2</v>
      </c>
      <c r="I478" s="71"/>
      <c r="J478" s="72"/>
      <c r="K478" s="73">
        <f>K479+K481</f>
        <v>2525</v>
      </c>
    </row>
    <row r="479" spans="1:11" s="18" customFormat="1" ht="18" customHeight="1" x14ac:dyDescent="0.2">
      <c r="A479" s="147"/>
      <c r="B479" s="75" t="s">
        <v>491</v>
      </c>
      <c r="C479" s="76">
        <v>923</v>
      </c>
      <c r="D479" s="72" t="s">
        <v>7</v>
      </c>
      <c r="E479" s="72" t="s">
        <v>4</v>
      </c>
      <c r="F479" s="71" t="s">
        <v>30</v>
      </c>
      <c r="G479" s="71" t="s">
        <v>128</v>
      </c>
      <c r="H479" s="71" t="s">
        <v>2</v>
      </c>
      <c r="I479" s="71" t="s">
        <v>542</v>
      </c>
      <c r="J479" s="72"/>
      <c r="K479" s="73">
        <f>K480</f>
        <v>525</v>
      </c>
    </row>
    <row r="480" spans="1:11" s="18" customFormat="1" ht="18" customHeight="1" x14ac:dyDescent="0.2">
      <c r="A480" s="147"/>
      <c r="B480" s="117" t="s">
        <v>122</v>
      </c>
      <c r="C480" s="76">
        <v>923</v>
      </c>
      <c r="D480" s="72" t="s">
        <v>7</v>
      </c>
      <c r="E480" s="72" t="s">
        <v>4</v>
      </c>
      <c r="F480" s="71" t="s">
        <v>30</v>
      </c>
      <c r="G480" s="71" t="s">
        <v>128</v>
      </c>
      <c r="H480" s="71" t="s">
        <v>2</v>
      </c>
      <c r="I480" s="71" t="s">
        <v>542</v>
      </c>
      <c r="J480" s="72" t="s">
        <v>49</v>
      </c>
      <c r="K480" s="73">
        <v>525</v>
      </c>
    </row>
    <row r="481" spans="1:11" s="18" customFormat="1" ht="18" customHeight="1" x14ac:dyDescent="0.2">
      <c r="A481" s="147"/>
      <c r="B481" s="117" t="s">
        <v>636</v>
      </c>
      <c r="C481" s="76">
        <v>923</v>
      </c>
      <c r="D481" s="72" t="s">
        <v>7</v>
      </c>
      <c r="E481" s="72" t="s">
        <v>4</v>
      </c>
      <c r="F481" s="71" t="s">
        <v>30</v>
      </c>
      <c r="G481" s="71" t="s">
        <v>128</v>
      </c>
      <c r="H481" s="71" t="s">
        <v>2</v>
      </c>
      <c r="I481" s="71" t="s">
        <v>637</v>
      </c>
      <c r="J481" s="72"/>
      <c r="K481" s="73">
        <f>K482</f>
        <v>2000</v>
      </c>
    </row>
    <row r="482" spans="1:11" s="18" customFormat="1" ht="34.5" customHeight="1" x14ac:dyDescent="0.2">
      <c r="A482" s="147"/>
      <c r="B482" s="117" t="s">
        <v>122</v>
      </c>
      <c r="C482" s="76">
        <v>923</v>
      </c>
      <c r="D482" s="72" t="s">
        <v>7</v>
      </c>
      <c r="E482" s="72" t="s">
        <v>4</v>
      </c>
      <c r="F482" s="71" t="s">
        <v>30</v>
      </c>
      <c r="G482" s="71" t="s">
        <v>128</v>
      </c>
      <c r="H482" s="71" t="s">
        <v>2</v>
      </c>
      <c r="I482" s="71" t="s">
        <v>637</v>
      </c>
      <c r="J482" s="72" t="s">
        <v>49</v>
      </c>
      <c r="K482" s="73">
        <v>2000</v>
      </c>
    </row>
    <row r="483" spans="1:11" s="18" customFormat="1" ht="18" customHeight="1" x14ac:dyDescent="0.2">
      <c r="A483" s="147"/>
      <c r="B483" s="117" t="s">
        <v>544</v>
      </c>
      <c r="C483" s="76">
        <v>923</v>
      </c>
      <c r="D483" s="72" t="s">
        <v>7</v>
      </c>
      <c r="E483" s="72" t="s">
        <v>4</v>
      </c>
      <c r="F483" s="71" t="s">
        <v>30</v>
      </c>
      <c r="G483" s="71" t="s">
        <v>95</v>
      </c>
      <c r="H483" s="71"/>
      <c r="I483" s="71"/>
      <c r="J483" s="72"/>
      <c r="K483" s="73">
        <f>K484</f>
        <v>949.2</v>
      </c>
    </row>
    <row r="484" spans="1:11" s="18" customFormat="1" ht="18" customHeight="1" x14ac:dyDescent="0.2">
      <c r="A484" s="147"/>
      <c r="B484" s="117" t="s">
        <v>545</v>
      </c>
      <c r="C484" s="76">
        <v>923</v>
      </c>
      <c r="D484" s="72" t="s">
        <v>7</v>
      </c>
      <c r="E484" s="72" t="s">
        <v>4</v>
      </c>
      <c r="F484" s="71" t="s">
        <v>30</v>
      </c>
      <c r="G484" s="71" t="s">
        <v>95</v>
      </c>
      <c r="H484" s="71" t="s">
        <v>2</v>
      </c>
      <c r="I484" s="71"/>
      <c r="J484" s="72"/>
      <c r="K484" s="73">
        <f>K485</f>
        <v>949.2</v>
      </c>
    </row>
    <row r="485" spans="1:11" s="18" customFormat="1" ht="35.450000000000003" customHeight="1" x14ac:dyDescent="0.2">
      <c r="A485" s="147"/>
      <c r="B485" s="117" t="s">
        <v>546</v>
      </c>
      <c r="C485" s="76">
        <v>923</v>
      </c>
      <c r="D485" s="72" t="s">
        <v>7</v>
      </c>
      <c r="E485" s="72" t="s">
        <v>4</v>
      </c>
      <c r="F485" s="71" t="s">
        <v>30</v>
      </c>
      <c r="G485" s="71" t="s">
        <v>95</v>
      </c>
      <c r="H485" s="71" t="s">
        <v>2</v>
      </c>
      <c r="I485" s="71" t="s">
        <v>543</v>
      </c>
      <c r="J485" s="72"/>
      <c r="K485" s="73">
        <f>K486</f>
        <v>949.2</v>
      </c>
    </row>
    <row r="486" spans="1:11" s="18" customFormat="1" ht="31.9" customHeight="1" x14ac:dyDescent="0.2">
      <c r="A486" s="147"/>
      <c r="B486" s="117" t="s">
        <v>122</v>
      </c>
      <c r="C486" s="76">
        <v>923</v>
      </c>
      <c r="D486" s="72" t="s">
        <v>7</v>
      </c>
      <c r="E486" s="72" t="s">
        <v>4</v>
      </c>
      <c r="F486" s="71" t="s">
        <v>30</v>
      </c>
      <c r="G486" s="71" t="s">
        <v>95</v>
      </c>
      <c r="H486" s="71" t="s">
        <v>2</v>
      </c>
      <c r="I486" s="71" t="s">
        <v>543</v>
      </c>
      <c r="J486" s="72" t="s">
        <v>49</v>
      </c>
      <c r="K486" s="73">
        <f>350.2+599</f>
        <v>949.2</v>
      </c>
    </row>
    <row r="487" spans="1:11" s="18" customFormat="1" ht="18" customHeight="1" x14ac:dyDescent="0.2">
      <c r="A487" s="147"/>
      <c r="B487" s="125" t="s">
        <v>456</v>
      </c>
      <c r="C487" s="76">
        <v>923</v>
      </c>
      <c r="D487" s="72" t="s">
        <v>7</v>
      </c>
      <c r="E487" s="72" t="s">
        <v>5</v>
      </c>
      <c r="F487" s="71"/>
      <c r="G487" s="90"/>
      <c r="H487" s="71"/>
      <c r="I487" s="71"/>
      <c r="J487" s="72"/>
      <c r="K487" s="73">
        <f>SUM(K488)</f>
        <v>270045.3</v>
      </c>
    </row>
    <row r="488" spans="1:11" s="18" customFormat="1" ht="18" customHeight="1" x14ac:dyDescent="0.2">
      <c r="A488" s="147"/>
      <c r="B488" s="75" t="s">
        <v>524</v>
      </c>
      <c r="C488" s="76">
        <v>923</v>
      </c>
      <c r="D488" s="72" t="s">
        <v>7</v>
      </c>
      <c r="E488" s="72" t="s">
        <v>5</v>
      </c>
      <c r="F488" s="71" t="s">
        <v>30</v>
      </c>
      <c r="G488" s="90"/>
      <c r="H488" s="71"/>
      <c r="I488" s="71"/>
      <c r="J488" s="72"/>
      <c r="K488" s="73">
        <f>K489</f>
        <v>270045.3</v>
      </c>
    </row>
    <row r="489" spans="1:11" s="18" customFormat="1" ht="18" customHeight="1" x14ac:dyDescent="0.2">
      <c r="A489" s="147"/>
      <c r="B489" s="91" t="s">
        <v>489</v>
      </c>
      <c r="C489" s="76">
        <v>923</v>
      </c>
      <c r="D489" s="72" t="s">
        <v>7</v>
      </c>
      <c r="E489" s="72" t="s">
        <v>5</v>
      </c>
      <c r="F489" s="71" t="s">
        <v>30</v>
      </c>
      <c r="G489" s="71" t="s">
        <v>116</v>
      </c>
      <c r="H489" s="71"/>
      <c r="I489" s="71"/>
      <c r="J489" s="72"/>
      <c r="K489" s="73">
        <f>SUM(K490+K504)</f>
        <v>270045.3</v>
      </c>
    </row>
    <row r="490" spans="1:11" s="18" customFormat="1" ht="31.5" customHeight="1" x14ac:dyDescent="0.2">
      <c r="A490" s="147"/>
      <c r="B490" s="91" t="s">
        <v>443</v>
      </c>
      <c r="C490" s="76">
        <v>923</v>
      </c>
      <c r="D490" s="72" t="s">
        <v>7</v>
      </c>
      <c r="E490" s="72" t="s">
        <v>5</v>
      </c>
      <c r="F490" s="71" t="s">
        <v>30</v>
      </c>
      <c r="G490" s="71" t="s">
        <v>116</v>
      </c>
      <c r="H490" s="71" t="s">
        <v>2</v>
      </c>
      <c r="I490" s="71"/>
      <c r="J490" s="72"/>
      <c r="K490" s="73">
        <f>SUM(K502+K493+K495+K497+K499+K491)</f>
        <v>141102.5</v>
      </c>
    </row>
    <row r="491" spans="1:11" s="18" customFormat="1" ht="19.5" customHeight="1" x14ac:dyDescent="0.2">
      <c r="A491" s="147"/>
      <c r="B491" s="91" t="s">
        <v>694</v>
      </c>
      <c r="C491" s="76">
        <v>923</v>
      </c>
      <c r="D491" s="72" t="s">
        <v>7</v>
      </c>
      <c r="E491" s="72" t="s">
        <v>5</v>
      </c>
      <c r="F491" s="71" t="s">
        <v>30</v>
      </c>
      <c r="G491" s="71" t="s">
        <v>116</v>
      </c>
      <c r="H491" s="71" t="s">
        <v>2</v>
      </c>
      <c r="I491" s="71" t="s">
        <v>693</v>
      </c>
      <c r="J491" s="72"/>
      <c r="K491" s="73">
        <f>K492</f>
        <v>13550</v>
      </c>
    </row>
    <row r="492" spans="1:11" s="18" customFormat="1" ht="31.5" customHeight="1" x14ac:dyDescent="0.2">
      <c r="A492" s="147"/>
      <c r="B492" s="117" t="s">
        <v>122</v>
      </c>
      <c r="C492" s="76">
        <v>923</v>
      </c>
      <c r="D492" s="72" t="s">
        <v>7</v>
      </c>
      <c r="E492" s="72" t="s">
        <v>5</v>
      </c>
      <c r="F492" s="71" t="s">
        <v>30</v>
      </c>
      <c r="G492" s="71" t="s">
        <v>116</v>
      </c>
      <c r="H492" s="71" t="s">
        <v>2</v>
      </c>
      <c r="I492" s="71" t="s">
        <v>693</v>
      </c>
      <c r="J492" s="72" t="s">
        <v>49</v>
      </c>
      <c r="K492" s="73">
        <f>9500+3000+600+450</f>
        <v>13550</v>
      </c>
    </row>
    <row r="493" spans="1:11" s="18" customFormat="1" ht="33" customHeight="1" x14ac:dyDescent="0.2">
      <c r="A493" s="147"/>
      <c r="B493" s="91" t="s">
        <v>695</v>
      </c>
      <c r="C493" s="76">
        <v>923</v>
      </c>
      <c r="D493" s="72" t="s">
        <v>7</v>
      </c>
      <c r="E493" s="72" t="s">
        <v>5</v>
      </c>
      <c r="F493" s="71" t="s">
        <v>30</v>
      </c>
      <c r="G493" s="71" t="s">
        <v>116</v>
      </c>
      <c r="H493" s="71" t="s">
        <v>2</v>
      </c>
      <c r="I493" s="71" t="s">
        <v>537</v>
      </c>
      <c r="J493" s="72"/>
      <c r="K493" s="73">
        <f>K494</f>
        <v>18197.5</v>
      </c>
    </row>
    <row r="494" spans="1:11" s="18" customFormat="1" ht="31.5" customHeight="1" x14ac:dyDescent="0.2">
      <c r="A494" s="147"/>
      <c r="B494" s="117" t="s">
        <v>122</v>
      </c>
      <c r="C494" s="76">
        <v>923</v>
      </c>
      <c r="D494" s="72" t="s">
        <v>7</v>
      </c>
      <c r="E494" s="72" t="s">
        <v>5</v>
      </c>
      <c r="F494" s="71" t="s">
        <v>30</v>
      </c>
      <c r="G494" s="71" t="s">
        <v>116</v>
      </c>
      <c r="H494" s="71" t="s">
        <v>2</v>
      </c>
      <c r="I494" s="71" t="s">
        <v>537</v>
      </c>
      <c r="J494" s="72" t="s">
        <v>49</v>
      </c>
      <c r="K494" s="73">
        <f>1362.5+1100+2810+1075+9500+1500+500+9500+3000+600+450+350-9500-3000-600-450</f>
        <v>18197.5</v>
      </c>
    </row>
    <row r="495" spans="1:11" s="18" customFormat="1" ht="31.5" customHeight="1" x14ac:dyDescent="0.2">
      <c r="A495" s="147"/>
      <c r="B495" s="91" t="s">
        <v>539</v>
      </c>
      <c r="C495" s="76">
        <v>923</v>
      </c>
      <c r="D495" s="72" t="s">
        <v>7</v>
      </c>
      <c r="E495" s="72" t="s">
        <v>5</v>
      </c>
      <c r="F495" s="71" t="s">
        <v>30</v>
      </c>
      <c r="G495" s="71" t="s">
        <v>116</v>
      </c>
      <c r="H495" s="71" t="s">
        <v>2</v>
      </c>
      <c r="I495" s="71" t="s">
        <v>538</v>
      </c>
      <c r="J495" s="72"/>
      <c r="K495" s="73">
        <f>K496</f>
        <v>17750</v>
      </c>
    </row>
    <row r="496" spans="1:11" s="18" customFormat="1" ht="31.5" customHeight="1" x14ac:dyDescent="0.2">
      <c r="A496" s="147"/>
      <c r="B496" s="117" t="s">
        <v>122</v>
      </c>
      <c r="C496" s="76">
        <v>923</v>
      </c>
      <c r="D496" s="72" t="s">
        <v>7</v>
      </c>
      <c r="E496" s="72" t="s">
        <v>5</v>
      </c>
      <c r="F496" s="71" t="s">
        <v>30</v>
      </c>
      <c r="G496" s="71" t="s">
        <v>116</v>
      </c>
      <c r="H496" s="71" t="s">
        <v>2</v>
      </c>
      <c r="I496" s="71" t="s">
        <v>538</v>
      </c>
      <c r="J496" s="72" t="s">
        <v>49</v>
      </c>
      <c r="K496" s="73">
        <f>5000+2000+9500+1250</f>
        <v>17750</v>
      </c>
    </row>
    <row r="497" spans="1:11" s="18" customFormat="1" ht="18" customHeight="1" x14ac:dyDescent="0.2">
      <c r="A497" s="147"/>
      <c r="B497" s="117" t="s">
        <v>548</v>
      </c>
      <c r="C497" s="76">
        <v>923</v>
      </c>
      <c r="D497" s="72" t="s">
        <v>7</v>
      </c>
      <c r="E497" s="72" t="s">
        <v>5</v>
      </c>
      <c r="F497" s="71" t="s">
        <v>30</v>
      </c>
      <c r="G497" s="71" t="s">
        <v>116</v>
      </c>
      <c r="H497" s="71" t="s">
        <v>2</v>
      </c>
      <c r="I497" s="71" t="s">
        <v>547</v>
      </c>
      <c r="J497" s="72"/>
      <c r="K497" s="73">
        <f>K498</f>
        <v>8850</v>
      </c>
    </row>
    <row r="498" spans="1:11" s="18" customFormat="1" ht="31.5" customHeight="1" x14ac:dyDescent="0.2">
      <c r="A498" s="147"/>
      <c r="B498" s="117" t="s">
        <v>122</v>
      </c>
      <c r="C498" s="76">
        <v>923</v>
      </c>
      <c r="D498" s="72" t="s">
        <v>7</v>
      </c>
      <c r="E498" s="72" t="s">
        <v>5</v>
      </c>
      <c r="F498" s="71" t="s">
        <v>30</v>
      </c>
      <c r="G498" s="71" t="s">
        <v>116</v>
      </c>
      <c r="H498" s="71" t="s">
        <v>2</v>
      </c>
      <c r="I498" s="71" t="s">
        <v>547</v>
      </c>
      <c r="J498" s="72" t="s">
        <v>49</v>
      </c>
      <c r="K498" s="73">
        <f>3750+3500+1600</f>
        <v>8850</v>
      </c>
    </row>
    <row r="499" spans="1:11" s="18" customFormat="1" ht="18" customHeight="1" x14ac:dyDescent="0.2">
      <c r="A499" s="147"/>
      <c r="B499" s="91" t="s">
        <v>526</v>
      </c>
      <c r="C499" s="76">
        <v>923</v>
      </c>
      <c r="D499" s="72" t="s">
        <v>7</v>
      </c>
      <c r="E499" s="72" t="s">
        <v>5</v>
      </c>
      <c r="F499" s="71" t="s">
        <v>30</v>
      </c>
      <c r="G499" s="71" t="s">
        <v>116</v>
      </c>
      <c r="H499" s="71" t="s">
        <v>2</v>
      </c>
      <c r="I499" s="71" t="s">
        <v>523</v>
      </c>
      <c r="J499" s="72"/>
      <c r="K499" s="73">
        <f>K500+K501</f>
        <v>51548.6</v>
      </c>
    </row>
    <row r="500" spans="1:11" s="18" customFormat="1" ht="31.5" customHeight="1" x14ac:dyDescent="0.2">
      <c r="A500" s="147"/>
      <c r="B500" s="117" t="s">
        <v>122</v>
      </c>
      <c r="C500" s="76">
        <v>923</v>
      </c>
      <c r="D500" s="72" t="s">
        <v>7</v>
      </c>
      <c r="E500" s="72" t="s">
        <v>5</v>
      </c>
      <c r="F500" s="71" t="s">
        <v>30</v>
      </c>
      <c r="G500" s="71" t="s">
        <v>116</v>
      </c>
      <c r="H500" s="71" t="s">
        <v>2</v>
      </c>
      <c r="I500" s="71" t="s">
        <v>523</v>
      </c>
      <c r="J500" s="72" t="s">
        <v>49</v>
      </c>
      <c r="K500" s="73">
        <f>6000+16500+7548.6+20000</f>
        <v>50048.6</v>
      </c>
    </row>
    <row r="501" spans="1:11" s="18" customFormat="1" ht="31.5" customHeight="1" x14ac:dyDescent="0.2">
      <c r="A501" s="147"/>
      <c r="B501" s="117" t="s">
        <v>75</v>
      </c>
      <c r="C501" s="76">
        <v>923</v>
      </c>
      <c r="D501" s="72" t="s">
        <v>7</v>
      </c>
      <c r="E501" s="72" t="s">
        <v>5</v>
      </c>
      <c r="F501" s="71" t="s">
        <v>30</v>
      </c>
      <c r="G501" s="71" t="s">
        <v>116</v>
      </c>
      <c r="H501" s="71" t="s">
        <v>2</v>
      </c>
      <c r="I501" s="71" t="s">
        <v>523</v>
      </c>
      <c r="J501" s="72" t="s">
        <v>54</v>
      </c>
      <c r="K501" s="73">
        <f>1500</f>
        <v>1500</v>
      </c>
    </row>
    <row r="502" spans="1:11" s="18" customFormat="1" ht="18" customHeight="1" x14ac:dyDescent="0.2">
      <c r="A502" s="147"/>
      <c r="B502" s="91" t="s">
        <v>488</v>
      </c>
      <c r="C502" s="76">
        <v>923</v>
      </c>
      <c r="D502" s="72" t="s">
        <v>7</v>
      </c>
      <c r="E502" s="72" t="s">
        <v>5</v>
      </c>
      <c r="F502" s="71" t="s">
        <v>30</v>
      </c>
      <c r="G502" s="71" t="s">
        <v>116</v>
      </c>
      <c r="H502" s="71" t="s">
        <v>2</v>
      </c>
      <c r="I502" s="71" t="s">
        <v>444</v>
      </c>
      <c r="J502" s="72"/>
      <c r="K502" s="73">
        <f>SUM(K503:K503)</f>
        <v>31206.400000000001</v>
      </c>
    </row>
    <row r="503" spans="1:11" s="18" customFormat="1" ht="18" customHeight="1" x14ac:dyDescent="0.2">
      <c r="A503" s="147"/>
      <c r="B503" s="117" t="s">
        <v>50</v>
      </c>
      <c r="C503" s="76">
        <v>923</v>
      </c>
      <c r="D503" s="72" t="s">
        <v>7</v>
      </c>
      <c r="E503" s="72" t="s">
        <v>5</v>
      </c>
      <c r="F503" s="71" t="s">
        <v>30</v>
      </c>
      <c r="G503" s="71" t="s">
        <v>116</v>
      </c>
      <c r="H503" s="71" t="s">
        <v>2</v>
      </c>
      <c r="I503" s="71" t="s">
        <v>444</v>
      </c>
      <c r="J503" s="72" t="s">
        <v>51</v>
      </c>
      <c r="K503" s="73">
        <f>31206.4</f>
        <v>31206.400000000001</v>
      </c>
    </row>
    <row r="504" spans="1:11" s="18" customFormat="1" ht="23.25" customHeight="1" x14ac:dyDescent="0.2">
      <c r="A504" s="147"/>
      <c r="B504" s="117" t="s">
        <v>148</v>
      </c>
      <c r="C504" s="76">
        <v>923</v>
      </c>
      <c r="D504" s="72" t="s">
        <v>7</v>
      </c>
      <c r="E504" s="72" t="s">
        <v>5</v>
      </c>
      <c r="F504" s="71" t="s">
        <v>30</v>
      </c>
      <c r="G504" s="71" t="s">
        <v>116</v>
      </c>
      <c r="H504" s="71" t="s">
        <v>4</v>
      </c>
      <c r="I504" s="71"/>
      <c r="J504" s="72"/>
      <c r="K504" s="73">
        <f>SUM(K506)</f>
        <v>128942.8</v>
      </c>
    </row>
    <row r="505" spans="1:11" s="18" customFormat="1" ht="46.15" customHeight="1" x14ac:dyDescent="0.2">
      <c r="A505" s="147"/>
      <c r="B505" s="123" t="s">
        <v>66</v>
      </c>
      <c r="C505" s="76">
        <v>923</v>
      </c>
      <c r="D505" s="72" t="s">
        <v>7</v>
      </c>
      <c r="E505" s="72" t="s">
        <v>5</v>
      </c>
      <c r="F505" s="71" t="s">
        <v>30</v>
      </c>
      <c r="G505" s="71" t="s">
        <v>116</v>
      </c>
      <c r="H505" s="71" t="s">
        <v>4</v>
      </c>
      <c r="I505" s="71" t="s">
        <v>85</v>
      </c>
      <c r="J505" s="72"/>
      <c r="K505" s="73">
        <f>SUM(K506)</f>
        <v>128942.8</v>
      </c>
    </row>
    <row r="506" spans="1:11" s="18" customFormat="1" ht="31.5" customHeight="1" x14ac:dyDescent="0.2">
      <c r="A506" s="147"/>
      <c r="B506" s="91" t="s">
        <v>120</v>
      </c>
      <c r="C506" s="76">
        <v>923</v>
      </c>
      <c r="D506" s="72" t="s">
        <v>7</v>
      </c>
      <c r="E506" s="72" t="s">
        <v>5</v>
      </c>
      <c r="F506" s="71" t="s">
        <v>30</v>
      </c>
      <c r="G506" s="71" t="s">
        <v>116</v>
      </c>
      <c r="H506" s="71" t="s">
        <v>4</v>
      </c>
      <c r="I506" s="71" t="s">
        <v>85</v>
      </c>
      <c r="J506" s="72" t="s">
        <v>59</v>
      </c>
      <c r="K506" s="73">
        <v>128942.8</v>
      </c>
    </row>
    <row r="507" spans="1:11" s="18" customFormat="1" ht="18" customHeight="1" x14ac:dyDescent="0.2">
      <c r="A507" s="147"/>
      <c r="B507" s="75" t="s">
        <v>145</v>
      </c>
      <c r="C507" s="76">
        <v>923</v>
      </c>
      <c r="D507" s="72" t="s">
        <v>7</v>
      </c>
      <c r="E507" s="72" t="s">
        <v>7</v>
      </c>
      <c r="F507" s="71"/>
      <c r="G507" s="71"/>
      <c r="H507" s="71"/>
      <c r="I507" s="71"/>
      <c r="J507" s="72"/>
      <c r="K507" s="73">
        <f>K508</f>
        <v>133681.1</v>
      </c>
    </row>
    <row r="508" spans="1:11" s="18" customFormat="1" ht="36" customHeight="1" x14ac:dyDescent="0.2">
      <c r="A508" s="147"/>
      <c r="B508" s="92" t="s">
        <v>368</v>
      </c>
      <c r="C508" s="76">
        <v>923</v>
      </c>
      <c r="D508" s="72" t="s">
        <v>7</v>
      </c>
      <c r="E508" s="72" t="s">
        <v>7</v>
      </c>
      <c r="F508" s="71" t="s">
        <v>30</v>
      </c>
      <c r="G508" s="71"/>
      <c r="H508" s="71"/>
      <c r="I508" s="71"/>
      <c r="J508" s="72"/>
      <c r="K508" s="73">
        <f>K509</f>
        <v>133681.1</v>
      </c>
    </row>
    <row r="509" spans="1:11" s="18" customFormat="1" ht="31.5" customHeight="1" x14ac:dyDescent="0.2">
      <c r="A509" s="147"/>
      <c r="B509" s="75" t="s">
        <v>369</v>
      </c>
      <c r="C509" s="76">
        <v>923</v>
      </c>
      <c r="D509" s="72" t="s">
        <v>7</v>
      </c>
      <c r="E509" s="72" t="s">
        <v>7</v>
      </c>
      <c r="F509" s="71" t="s">
        <v>30</v>
      </c>
      <c r="G509" s="71" t="s">
        <v>90</v>
      </c>
      <c r="H509" s="71"/>
      <c r="I509" s="71"/>
      <c r="J509" s="72"/>
      <c r="K509" s="73">
        <f>K522+K510+K528</f>
        <v>133681.1</v>
      </c>
    </row>
    <row r="510" spans="1:11" s="18" customFormat="1" ht="47.25" customHeight="1" x14ac:dyDescent="0.2">
      <c r="A510" s="147"/>
      <c r="B510" s="92" t="s">
        <v>375</v>
      </c>
      <c r="C510" s="76">
        <v>923</v>
      </c>
      <c r="D510" s="72" t="s">
        <v>7</v>
      </c>
      <c r="E510" s="72" t="s">
        <v>7</v>
      </c>
      <c r="F510" s="71" t="s">
        <v>30</v>
      </c>
      <c r="G510" s="90">
        <v>1</v>
      </c>
      <c r="H510" s="71" t="s">
        <v>2</v>
      </c>
      <c r="I510" s="71"/>
      <c r="J510" s="71"/>
      <c r="K510" s="73">
        <f>SUM(K513+K511+K516+K519)</f>
        <v>4182.5</v>
      </c>
    </row>
    <row r="511" spans="1:11" s="18" customFormat="1" ht="120" customHeight="1" x14ac:dyDescent="0.2">
      <c r="A511" s="147"/>
      <c r="B511" s="125" t="s">
        <v>299</v>
      </c>
      <c r="C511" s="76">
        <v>923</v>
      </c>
      <c r="D511" s="72" t="s">
        <v>7</v>
      </c>
      <c r="E511" s="72" t="s">
        <v>7</v>
      </c>
      <c r="F511" s="71" t="s">
        <v>30</v>
      </c>
      <c r="G511" s="71" t="s">
        <v>90</v>
      </c>
      <c r="H511" s="71" t="s">
        <v>2</v>
      </c>
      <c r="I511" s="72" t="s">
        <v>123</v>
      </c>
      <c r="J511" s="72"/>
      <c r="K511" s="73">
        <f>SUM(K512:K512)</f>
        <v>252</v>
      </c>
    </row>
    <row r="512" spans="1:11" s="18" customFormat="1" ht="65.25" customHeight="1" x14ac:dyDescent="0.2">
      <c r="A512" s="147"/>
      <c r="B512" s="75" t="s">
        <v>121</v>
      </c>
      <c r="C512" s="76">
        <v>923</v>
      </c>
      <c r="D512" s="72" t="s">
        <v>7</v>
      </c>
      <c r="E512" s="72" t="s">
        <v>7</v>
      </c>
      <c r="F512" s="71" t="s">
        <v>30</v>
      </c>
      <c r="G512" s="71" t="s">
        <v>90</v>
      </c>
      <c r="H512" s="71" t="s">
        <v>2</v>
      </c>
      <c r="I512" s="72" t="s">
        <v>123</v>
      </c>
      <c r="J512" s="72" t="s">
        <v>48</v>
      </c>
      <c r="K512" s="73">
        <v>252</v>
      </c>
    </row>
    <row r="513" spans="1:11" s="18" customFormat="1" ht="47.25" customHeight="1" x14ac:dyDescent="0.2">
      <c r="A513" s="147"/>
      <c r="B513" s="75" t="s">
        <v>703</v>
      </c>
      <c r="C513" s="76">
        <v>923</v>
      </c>
      <c r="D513" s="72" t="s">
        <v>7</v>
      </c>
      <c r="E513" s="72" t="s">
        <v>7</v>
      </c>
      <c r="F513" s="71" t="s">
        <v>30</v>
      </c>
      <c r="G513" s="71" t="s">
        <v>90</v>
      </c>
      <c r="H513" s="71" t="s">
        <v>2</v>
      </c>
      <c r="I513" s="71" t="s">
        <v>177</v>
      </c>
      <c r="J513" s="72"/>
      <c r="K513" s="73">
        <f>SUM(K514:K515)</f>
        <v>1965.2</v>
      </c>
    </row>
    <row r="514" spans="1:11" s="18" customFormat="1" ht="64.5" customHeight="1" x14ac:dyDescent="0.2">
      <c r="A514" s="147"/>
      <c r="B514" s="75" t="s">
        <v>121</v>
      </c>
      <c r="C514" s="76">
        <v>923</v>
      </c>
      <c r="D514" s="72" t="s">
        <v>7</v>
      </c>
      <c r="E514" s="72" t="s">
        <v>7</v>
      </c>
      <c r="F514" s="71" t="s">
        <v>30</v>
      </c>
      <c r="G514" s="71" t="s">
        <v>90</v>
      </c>
      <c r="H514" s="71" t="s">
        <v>2</v>
      </c>
      <c r="I514" s="71" t="s">
        <v>177</v>
      </c>
      <c r="J514" s="72" t="s">
        <v>48</v>
      </c>
      <c r="K514" s="73">
        <v>1855.2</v>
      </c>
    </row>
    <row r="515" spans="1:11" s="18" customFormat="1" ht="31.5" customHeight="1" x14ac:dyDescent="0.2">
      <c r="A515" s="147"/>
      <c r="B515" s="75" t="s">
        <v>122</v>
      </c>
      <c r="C515" s="76">
        <v>923</v>
      </c>
      <c r="D515" s="72" t="s">
        <v>7</v>
      </c>
      <c r="E515" s="72" t="s">
        <v>7</v>
      </c>
      <c r="F515" s="71" t="s">
        <v>30</v>
      </c>
      <c r="G515" s="71" t="s">
        <v>90</v>
      </c>
      <c r="H515" s="71" t="s">
        <v>2</v>
      </c>
      <c r="I515" s="71" t="s">
        <v>177</v>
      </c>
      <c r="J515" s="72" t="s">
        <v>49</v>
      </c>
      <c r="K515" s="73">
        <v>110</v>
      </c>
    </row>
    <row r="516" spans="1:11" s="18" customFormat="1" ht="114" customHeight="1" x14ac:dyDescent="0.2">
      <c r="A516" s="147"/>
      <c r="B516" s="107" t="s">
        <v>705</v>
      </c>
      <c r="C516" s="76">
        <v>923</v>
      </c>
      <c r="D516" s="72" t="s">
        <v>7</v>
      </c>
      <c r="E516" s="72" t="s">
        <v>7</v>
      </c>
      <c r="F516" s="71" t="s">
        <v>30</v>
      </c>
      <c r="G516" s="90">
        <v>1</v>
      </c>
      <c r="H516" s="71" t="s">
        <v>2</v>
      </c>
      <c r="I516" s="71" t="s">
        <v>80</v>
      </c>
      <c r="J516" s="71"/>
      <c r="K516" s="73">
        <f>SUM(K517:K518)</f>
        <v>982.6</v>
      </c>
    </row>
    <row r="517" spans="1:11" s="18" customFormat="1" ht="62.25" customHeight="1" x14ac:dyDescent="0.2">
      <c r="A517" s="147"/>
      <c r="B517" s="75" t="s">
        <v>121</v>
      </c>
      <c r="C517" s="76">
        <v>923</v>
      </c>
      <c r="D517" s="72" t="s">
        <v>7</v>
      </c>
      <c r="E517" s="72" t="s">
        <v>7</v>
      </c>
      <c r="F517" s="71" t="s">
        <v>30</v>
      </c>
      <c r="G517" s="90">
        <v>1</v>
      </c>
      <c r="H517" s="71" t="s">
        <v>2</v>
      </c>
      <c r="I517" s="71" t="s">
        <v>80</v>
      </c>
      <c r="J517" s="71" t="s">
        <v>48</v>
      </c>
      <c r="K517" s="73">
        <v>912.6</v>
      </c>
    </row>
    <row r="518" spans="1:11" s="18" customFormat="1" ht="31.5" customHeight="1" x14ac:dyDescent="0.2">
      <c r="A518" s="147"/>
      <c r="B518" s="75" t="s">
        <v>122</v>
      </c>
      <c r="C518" s="76">
        <v>923</v>
      </c>
      <c r="D518" s="72" t="s">
        <v>7</v>
      </c>
      <c r="E518" s="72" t="s">
        <v>7</v>
      </c>
      <c r="F518" s="71" t="s">
        <v>30</v>
      </c>
      <c r="G518" s="90">
        <v>1</v>
      </c>
      <c r="H518" s="71" t="s">
        <v>2</v>
      </c>
      <c r="I518" s="71" t="s">
        <v>80</v>
      </c>
      <c r="J518" s="71" t="s">
        <v>49</v>
      </c>
      <c r="K518" s="73">
        <v>70</v>
      </c>
    </row>
    <row r="519" spans="1:11" s="18" customFormat="1" ht="139.5" customHeight="1" x14ac:dyDescent="0.2">
      <c r="A519" s="147"/>
      <c r="B519" s="125" t="s">
        <v>594</v>
      </c>
      <c r="C519" s="76">
        <v>923</v>
      </c>
      <c r="D519" s="72" t="s">
        <v>7</v>
      </c>
      <c r="E519" s="72" t="s">
        <v>7</v>
      </c>
      <c r="F519" s="71" t="s">
        <v>30</v>
      </c>
      <c r="G519" s="90">
        <v>1</v>
      </c>
      <c r="H519" s="71" t="s">
        <v>2</v>
      </c>
      <c r="I519" s="71" t="s">
        <v>592</v>
      </c>
      <c r="J519" s="71"/>
      <c r="K519" s="73">
        <f>K520+K521</f>
        <v>982.7</v>
      </c>
    </row>
    <row r="520" spans="1:11" s="18" customFormat="1" ht="64.5" customHeight="1" x14ac:dyDescent="0.2">
      <c r="A520" s="147"/>
      <c r="B520" s="75" t="s">
        <v>121</v>
      </c>
      <c r="C520" s="76">
        <v>923</v>
      </c>
      <c r="D520" s="72" t="s">
        <v>7</v>
      </c>
      <c r="E520" s="72" t="s">
        <v>7</v>
      </c>
      <c r="F520" s="71" t="s">
        <v>30</v>
      </c>
      <c r="G520" s="90">
        <v>1</v>
      </c>
      <c r="H520" s="71" t="s">
        <v>2</v>
      </c>
      <c r="I520" s="71" t="s">
        <v>592</v>
      </c>
      <c r="J520" s="71" t="s">
        <v>48</v>
      </c>
      <c r="K520" s="73">
        <v>912.7</v>
      </c>
    </row>
    <row r="521" spans="1:11" s="18" customFormat="1" ht="33" customHeight="1" x14ac:dyDescent="0.2">
      <c r="A521" s="147"/>
      <c r="B521" s="75" t="s">
        <v>122</v>
      </c>
      <c r="C521" s="76">
        <v>923</v>
      </c>
      <c r="D521" s="72" t="s">
        <v>7</v>
      </c>
      <c r="E521" s="72" t="s">
        <v>7</v>
      </c>
      <c r="F521" s="71" t="s">
        <v>30</v>
      </c>
      <c r="G521" s="90">
        <v>1</v>
      </c>
      <c r="H521" s="71" t="s">
        <v>2</v>
      </c>
      <c r="I521" s="71" t="s">
        <v>592</v>
      </c>
      <c r="J521" s="71" t="s">
        <v>49</v>
      </c>
      <c r="K521" s="73">
        <v>70</v>
      </c>
    </row>
    <row r="522" spans="1:11" s="18" customFormat="1" ht="18" customHeight="1" x14ac:dyDescent="0.2">
      <c r="A522" s="147"/>
      <c r="B522" s="75" t="s">
        <v>146</v>
      </c>
      <c r="C522" s="76">
        <v>923</v>
      </c>
      <c r="D522" s="72" t="s">
        <v>7</v>
      </c>
      <c r="E522" s="72" t="s">
        <v>7</v>
      </c>
      <c r="F522" s="71" t="s">
        <v>30</v>
      </c>
      <c r="G522" s="71" t="s">
        <v>90</v>
      </c>
      <c r="H522" s="71" t="s">
        <v>4</v>
      </c>
      <c r="I522" s="71"/>
      <c r="J522" s="72"/>
      <c r="K522" s="73">
        <f>K523+K526</f>
        <v>20722.900000000001</v>
      </c>
    </row>
    <row r="523" spans="1:11" s="18" customFormat="1" ht="18" customHeight="1" x14ac:dyDescent="0.2">
      <c r="A523" s="147"/>
      <c r="B523" s="75" t="s">
        <v>60</v>
      </c>
      <c r="C523" s="76">
        <v>923</v>
      </c>
      <c r="D523" s="72" t="s">
        <v>7</v>
      </c>
      <c r="E523" s="72" t="s">
        <v>7</v>
      </c>
      <c r="F523" s="71" t="s">
        <v>30</v>
      </c>
      <c r="G523" s="71" t="s">
        <v>90</v>
      </c>
      <c r="H523" s="71" t="s">
        <v>4</v>
      </c>
      <c r="I523" s="71" t="s">
        <v>78</v>
      </c>
      <c r="J523" s="72"/>
      <c r="K523" s="73">
        <f>K524+K525</f>
        <v>20660.900000000001</v>
      </c>
    </row>
    <row r="524" spans="1:11" s="18" customFormat="1" ht="63.75" customHeight="1" x14ac:dyDescent="0.2">
      <c r="A524" s="147"/>
      <c r="B524" s="75" t="s">
        <v>121</v>
      </c>
      <c r="C524" s="76">
        <v>923</v>
      </c>
      <c r="D524" s="72" t="s">
        <v>7</v>
      </c>
      <c r="E524" s="72" t="s">
        <v>7</v>
      </c>
      <c r="F524" s="71" t="s">
        <v>30</v>
      </c>
      <c r="G524" s="71" t="s">
        <v>90</v>
      </c>
      <c r="H524" s="71" t="s">
        <v>4</v>
      </c>
      <c r="I524" s="71" t="s">
        <v>78</v>
      </c>
      <c r="J524" s="72" t="s">
        <v>48</v>
      </c>
      <c r="K524" s="73">
        <v>20196.900000000001</v>
      </c>
    </row>
    <row r="525" spans="1:11" s="18" customFormat="1" ht="31.5" customHeight="1" x14ac:dyDescent="0.2">
      <c r="A525" s="147"/>
      <c r="B525" s="75" t="s">
        <v>122</v>
      </c>
      <c r="C525" s="76">
        <v>923</v>
      </c>
      <c r="D525" s="72" t="s">
        <v>7</v>
      </c>
      <c r="E525" s="72" t="s">
        <v>7</v>
      </c>
      <c r="F525" s="71" t="s">
        <v>30</v>
      </c>
      <c r="G525" s="71" t="s">
        <v>90</v>
      </c>
      <c r="H525" s="71" t="s">
        <v>4</v>
      </c>
      <c r="I525" s="71" t="s">
        <v>78</v>
      </c>
      <c r="J525" s="72" t="s">
        <v>49</v>
      </c>
      <c r="K525" s="73">
        <v>464</v>
      </c>
    </row>
    <row r="526" spans="1:11" s="18" customFormat="1" ht="18" customHeight="1" x14ac:dyDescent="0.2">
      <c r="A526" s="147"/>
      <c r="B526" s="117" t="s">
        <v>228</v>
      </c>
      <c r="C526" s="76">
        <v>923</v>
      </c>
      <c r="D526" s="71" t="s">
        <v>7</v>
      </c>
      <c r="E526" s="71" t="s">
        <v>7</v>
      </c>
      <c r="F526" s="71" t="s">
        <v>30</v>
      </c>
      <c r="G526" s="90">
        <v>1</v>
      </c>
      <c r="H526" s="71" t="s">
        <v>4</v>
      </c>
      <c r="I526" s="71" t="s">
        <v>227</v>
      </c>
      <c r="J526" s="71"/>
      <c r="K526" s="73">
        <f t="shared" ref="K526" si="28">SUM(K527)</f>
        <v>62</v>
      </c>
    </row>
    <row r="527" spans="1:11" s="18" customFormat="1" ht="31.5" customHeight="1" x14ac:dyDescent="0.2">
      <c r="A527" s="147"/>
      <c r="B527" s="117" t="s">
        <v>122</v>
      </c>
      <c r="C527" s="76">
        <v>923</v>
      </c>
      <c r="D527" s="71" t="s">
        <v>7</v>
      </c>
      <c r="E527" s="71" t="s">
        <v>7</v>
      </c>
      <c r="F527" s="71" t="s">
        <v>30</v>
      </c>
      <c r="G527" s="90">
        <v>1</v>
      </c>
      <c r="H527" s="71" t="s">
        <v>4</v>
      </c>
      <c r="I527" s="71" t="s">
        <v>227</v>
      </c>
      <c r="J527" s="71" t="s">
        <v>49</v>
      </c>
      <c r="K527" s="73">
        <v>62</v>
      </c>
    </row>
    <row r="528" spans="1:11" s="18" customFormat="1" ht="18" customHeight="1" x14ac:dyDescent="0.2">
      <c r="A528" s="147"/>
      <c r="B528" s="117" t="s">
        <v>457</v>
      </c>
      <c r="C528" s="76">
        <v>923</v>
      </c>
      <c r="D528" s="72" t="s">
        <v>7</v>
      </c>
      <c r="E528" s="72" t="s">
        <v>7</v>
      </c>
      <c r="F528" s="71" t="s">
        <v>30</v>
      </c>
      <c r="G528" s="71" t="s">
        <v>90</v>
      </c>
      <c r="H528" s="71" t="s">
        <v>5</v>
      </c>
      <c r="I528" s="71"/>
      <c r="J528" s="72"/>
      <c r="K528" s="73">
        <f t="shared" ref="K528" si="29">SUM(K529)</f>
        <v>108775.7</v>
      </c>
    </row>
    <row r="529" spans="1:12" s="18" customFormat="1" ht="47.25" customHeight="1" x14ac:dyDescent="0.2">
      <c r="A529" s="147"/>
      <c r="B529" s="123" t="s">
        <v>66</v>
      </c>
      <c r="C529" s="76">
        <v>923</v>
      </c>
      <c r="D529" s="72" t="s">
        <v>7</v>
      </c>
      <c r="E529" s="72" t="s">
        <v>7</v>
      </c>
      <c r="F529" s="71" t="s">
        <v>30</v>
      </c>
      <c r="G529" s="71" t="s">
        <v>90</v>
      </c>
      <c r="H529" s="71" t="s">
        <v>5</v>
      </c>
      <c r="I529" s="71" t="s">
        <v>85</v>
      </c>
      <c r="J529" s="72"/>
      <c r="K529" s="73">
        <f>K530+K531+K532+K533</f>
        <v>108775.7</v>
      </c>
    </row>
    <row r="530" spans="1:12" s="18" customFormat="1" ht="66.75" customHeight="1" x14ac:dyDescent="0.2">
      <c r="A530" s="147"/>
      <c r="B530" s="75" t="s">
        <v>121</v>
      </c>
      <c r="C530" s="76">
        <v>923</v>
      </c>
      <c r="D530" s="72" t="s">
        <v>7</v>
      </c>
      <c r="E530" s="72" t="s">
        <v>7</v>
      </c>
      <c r="F530" s="71" t="s">
        <v>30</v>
      </c>
      <c r="G530" s="71" t="s">
        <v>90</v>
      </c>
      <c r="H530" s="71" t="s">
        <v>5</v>
      </c>
      <c r="I530" s="71" t="s">
        <v>85</v>
      </c>
      <c r="J530" s="72" t="s">
        <v>48</v>
      </c>
      <c r="K530" s="73">
        <v>22760.2</v>
      </c>
    </row>
    <row r="531" spans="1:12" s="18" customFormat="1" ht="31.5" customHeight="1" x14ac:dyDescent="0.2">
      <c r="A531" s="147"/>
      <c r="B531" s="75" t="s">
        <v>122</v>
      </c>
      <c r="C531" s="76">
        <v>923</v>
      </c>
      <c r="D531" s="72" t="s">
        <v>7</v>
      </c>
      <c r="E531" s="72" t="s">
        <v>7</v>
      </c>
      <c r="F531" s="71" t="s">
        <v>30</v>
      </c>
      <c r="G531" s="71" t="s">
        <v>90</v>
      </c>
      <c r="H531" s="71" t="s">
        <v>5</v>
      </c>
      <c r="I531" s="71" t="s">
        <v>85</v>
      </c>
      <c r="J531" s="72" t="s">
        <v>49</v>
      </c>
      <c r="K531" s="73">
        <v>3346.5</v>
      </c>
    </row>
    <row r="532" spans="1:12" s="18" customFormat="1" ht="31.5" customHeight="1" x14ac:dyDescent="0.2">
      <c r="A532" s="147"/>
      <c r="B532" s="91" t="s">
        <v>120</v>
      </c>
      <c r="C532" s="76">
        <v>923</v>
      </c>
      <c r="D532" s="72" t="s">
        <v>7</v>
      </c>
      <c r="E532" s="72" t="s">
        <v>7</v>
      </c>
      <c r="F532" s="71" t="s">
        <v>30</v>
      </c>
      <c r="G532" s="71" t="s">
        <v>90</v>
      </c>
      <c r="H532" s="71" t="s">
        <v>5</v>
      </c>
      <c r="I532" s="71" t="s">
        <v>85</v>
      </c>
      <c r="J532" s="72" t="s">
        <v>59</v>
      </c>
      <c r="K532" s="73">
        <f>12441.4+64547+5616.6</f>
        <v>82605</v>
      </c>
    </row>
    <row r="533" spans="1:12" s="18" customFormat="1" ht="18" customHeight="1" x14ac:dyDescent="0.2">
      <c r="A533" s="147"/>
      <c r="B533" s="91" t="s">
        <v>50</v>
      </c>
      <c r="C533" s="76">
        <v>923</v>
      </c>
      <c r="D533" s="72" t="s">
        <v>7</v>
      </c>
      <c r="E533" s="72" t="s">
        <v>7</v>
      </c>
      <c r="F533" s="71" t="s">
        <v>30</v>
      </c>
      <c r="G533" s="71" t="s">
        <v>90</v>
      </c>
      <c r="H533" s="71" t="s">
        <v>5</v>
      </c>
      <c r="I533" s="71" t="s">
        <v>85</v>
      </c>
      <c r="J533" s="72" t="s">
        <v>51</v>
      </c>
      <c r="K533" s="73">
        <v>64</v>
      </c>
    </row>
    <row r="534" spans="1:12" s="18" customFormat="1" ht="18" customHeight="1" x14ac:dyDescent="0.2">
      <c r="A534" s="119"/>
      <c r="B534" s="117" t="s">
        <v>20</v>
      </c>
      <c r="C534" s="76">
        <v>923</v>
      </c>
      <c r="D534" s="71" t="s">
        <v>21</v>
      </c>
      <c r="E534" s="71"/>
      <c r="F534" s="71"/>
      <c r="G534" s="71"/>
      <c r="H534" s="71"/>
      <c r="I534" s="71"/>
      <c r="J534" s="72"/>
      <c r="K534" s="73">
        <f t="shared" ref="K534:K538" si="30">K535</f>
        <v>4500</v>
      </c>
    </row>
    <row r="535" spans="1:12" s="18" customFormat="1" ht="18" customHeight="1" x14ac:dyDescent="0.2">
      <c r="A535" s="119"/>
      <c r="B535" s="74" t="s">
        <v>28</v>
      </c>
      <c r="C535" s="76">
        <v>923</v>
      </c>
      <c r="D535" s="71" t="s">
        <v>21</v>
      </c>
      <c r="E535" s="71" t="s">
        <v>5</v>
      </c>
      <c r="F535" s="71"/>
      <c r="G535" s="90"/>
      <c r="H535" s="71"/>
      <c r="I535" s="71"/>
      <c r="J535" s="71"/>
      <c r="K535" s="73">
        <f t="shared" si="30"/>
        <v>4500</v>
      </c>
    </row>
    <row r="536" spans="1:12" s="18" customFormat="1" ht="31.5" customHeight="1" x14ac:dyDescent="0.2">
      <c r="A536" s="119"/>
      <c r="B536" s="92" t="s">
        <v>346</v>
      </c>
      <c r="C536" s="76">
        <v>923</v>
      </c>
      <c r="D536" s="71" t="s">
        <v>21</v>
      </c>
      <c r="E536" s="71" t="s">
        <v>5</v>
      </c>
      <c r="F536" s="71" t="s">
        <v>97</v>
      </c>
      <c r="G536" s="71"/>
      <c r="H536" s="71"/>
      <c r="I536" s="71"/>
      <c r="J536" s="72"/>
      <c r="K536" s="73">
        <f t="shared" si="30"/>
        <v>4500</v>
      </c>
    </row>
    <row r="537" spans="1:12" s="18" customFormat="1" ht="31.5" customHeight="1" x14ac:dyDescent="0.2">
      <c r="A537" s="119"/>
      <c r="B537" s="92" t="s">
        <v>347</v>
      </c>
      <c r="C537" s="76">
        <v>923</v>
      </c>
      <c r="D537" s="71" t="s">
        <v>21</v>
      </c>
      <c r="E537" s="71" t="s">
        <v>5</v>
      </c>
      <c r="F537" s="71" t="s">
        <v>97</v>
      </c>
      <c r="G537" s="71" t="s">
        <v>90</v>
      </c>
      <c r="H537" s="71"/>
      <c r="I537" s="71"/>
      <c r="J537" s="71"/>
      <c r="K537" s="73">
        <f t="shared" si="30"/>
        <v>4500</v>
      </c>
    </row>
    <row r="538" spans="1:12" s="18" customFormat="1" ht="31.5" customHeight="1" x14ac:dyDescent="0.2">
      <c r="A538" s="119"/>
      <c r="B538" s="75" t="s">
        <v>180</v>
      </c>
      <c r="C538" s="76">
        <v>923</v>
      </c>
      <c r="D538" s="71" t="s">
        <v>21</v>
      </c>
      <c r="E538" s="71" t="s">
        <v>5</v>
      </c>
      <c r="F538" s="71" t="s">
        <v>97</v>
      </c>
      <c r="G538" s="71" t="s">
        <v>90</v>
      </c>
      <c r="H538" s="71" t="s">
        <v>2</v>
      </c>
      <c r="I538" s="71"/>
      <c r="J538" s="71"/>
      <c r="K538" s="73">
        <f t="shared" si="30"/>
        <v>4500</v>
      </c>
    </row>
    <row r="539" spans="1:12" s="18" customFormat="1" ht="31.5" customHeight="1" x14ac:dyDescent="0.2">
      <c r="A539" s="119"/>
      <c r="B539" s="92" t="s">
        <v>348</v>
      </c>
      <c r="C539" s="76">
        <v>923</v>
      </c>
      <c r="D539" s="71" t="s">
        <v>21</v>
      </c>
      <c r="E539" s="71" t="s">
        <v>5</v>
      </c>
      <c r="F539" s="71" t="s">
        <v>97</v>
      </c>
      <c r="G539" s="71" t="s">
        <v>90</v>
      </c>
      <c r="H539" s="71" t="s">
        <v>2</v>
      </c>
      <c r="I539" s="71" t="s">
        <v>98</v>
      </c>
      <c r="J539" s="71"/>
      <c r="K539" s="73">
        <f>K540</f>
        <v>4500</v>
      </c>
    </row>
    <row r="540" spans="1:12" s="18" customFormat="1" ht="18" customHeight="1" x14ac:dyDescent="0.2">
      <c r="A540" s="119"/>
      <c r="B540" s="75" t="s">
        <v>55</v>
      </c>
      <c r="C540" s="76">
        <v>923</v>
      </c>
      <c r="D540" s="71" t="s">
        <v>21</v>
      </c>
      <c r="E540" s="71" t="s">
        <v>5</v>
      </c>
      <c r="F540" s="71" t="s">
        <v>97</v>
      </c>
      <c r="G540" s="71" t="s">
        <v>90</v>
      </c>
      <c r="H540" s="71" t="s">
        <v>2</v>
      </c>
      <c r="I540" s="71" t="s">
        <v>98</v>
      </c>
      <c r="J540" s="71" t="s">
        <v>56</v>
      </c>
      <c r="K540" s="73">
        <v>4500</v>
      </c>
    </row>
    <row r="541" spans="1:12" s="18" customFormat="1" ht="31.5" customHeight="1" x14ac:dyDescent="0.2">
      <c r="A541" s="146">
        <v>9</v>
      </c>
      <c r="B541" s="75" t="s">
        <v>460</v>
      </c>
      <c r="C541" s="76">
        <v>925</v>
      </c>
      <c r="D541" s="72"/>
      <c r="E541" s="72"/>
      <c r="F541" s="72"/>
      <c r="G541" s="76"/>
      <c r="H541" s="72"/>
      <c r="I541" s="72"/>
      <c r="J541" s="72"/>
      <c r="K541" s="73">
        <f>SUM(K542+K549+K721)</f>
        <v>3234606.2000000007</v>
      </c>
      <c r="L541" s="18">
        <v>3235776.4</v>
      </c>
    </row>
    <row r="542" spans="1:12" s="18" customFormat="1" ht="18" customHeight="1" x14ac:dyDescent="0.2">
      <c r="A542" s="147"/>
      <c r="B542" s="75" t="s">
        <v>14</v>
      </c>
      <c r="C542" s="76">
        <v>925</v>
      </c>
      <c r="D542" s="72" t="s">
        <v>5</v>
      </c>
      <c r="E542" s="72"/>
      <c r="F542" s="72"/>
      <c r="G542" s="76"/>
      <c r="H542" s="72"/>
      <c r="I542" s="72"/>
      <c r="J542" s="72"/>
      <c r="K542" s="73">
        <f>SUM(K543)</f>
        <v>192.60000000000002</v>
      </c>
    </row>
    <row r="543" spans="1:12" s="18" customFormat="1" ht="31.5" customHeight="1" x14ac:dyDescent="0.2">
      <c r="A543" s="147"/>
      <c r="B543" s="75" t="s">
        <v>129</v>
      </c>
      <c r="C543" s="76">
        <v>925</v>
      </c>
      <c r="D543" s="72" t="s">
        <v>5</v>
      </c>
      <c r="E543" s="71" t="s">
        <v>10</v>
      </c>
      <c r="F543" s="71"/>
      <c r="G543" s="90"/>
      <c r="H543" s="71"/>
      <c r="I543" s="71"/>
      <c r="J543" s="72"/>
      <c r="K543" s="73">
        <f>K544</f>
        <v>192.60000000000002</v>
      </c>
    </row>
    <row r="544" spans="1:12" s="18" customFormat="1" ht="18" customHeight="1" x14ac:dyDescent="0.2">
      <c r="A544" s="147"/>
      <c r="B544" s="92" t="s">
        <v>338</v>
      </c>
      <c r="C544" s="76">
        <v>925</v>
      </c>
      <c r="D544" s="71" t="s">
        <v>5</v>
      </c>
      <c r="E544" s="71" t="s">
        <v>10</v>
      </c>
      <c r="F544" s="71" t="s">
        <v>83</v>
      </c>
      <c r="G544" s="71"/>
      <c r="H544" s="71"/>
      <c r="I544" s="71"/>
      <c r="J544" s="72"/>
      <c r="K544" s="73">
        <f>K545</f>
        <v>192.60000000000002</v>
      </c>
    </row>
    <row r="545" spans="1:11" s="18" customFormat="1" ht="47.25" customHeight="1" x14ac:dyDescent="0.2">
      <c r="A545" s="147"/>
      <c r="B545" s="92" t="s">
        <v>339</v>
      </c>
      <c r="C545" s="76">
        <v>925</v>
      </c>
      <c r="D545" s="71" t="s">
        <v>5</v>
      </c>
      <c r="E545" s="71" t="s">
        <v>10</v>
      </c>
      <c r="F545" s="71" t="s">
        <v>83</v>
      </c>
      <c r="G545" s="71" t="s">
        <v>116</v>
      </c>
      <c r="H545" s="71"/>
      <c r="I545" s="71"/>
      <c r="J545" s="72"/>
      <c r="K545" s="73">
        <f>SUM(K546)</f>
        <v>192.60000000000002</v>
      </c>
    </row>
    <row r="546" spans="1:11" s="18" customFormat="1" ht="51.75" customHeight="1" x14ac:dyDescent="0.2">
      <c r="A546" s="147"/>
      <c r="B546" s="92" t="s">
        <v>130</v>
      </c>
      <c r="C546" s="76">
        <v>925</v>
      </c>
      <c r="D546" s="71" t="s">
        <v>5</v>
      </c>
      <c r="E546" s="71" t="s">
        <v>10</v>
      </c>
      <c r="F546" s="71" t="s">
        <v>83</v>
      </c>
      <c r="G546" s="71" t="s">
        <v>116</v>
      </c>
      <c r="H546" s="71" t="s">
        <v>2</v>
      </c>
      <c r="I546" s="71"/>
      <c r="J546" s="72"/>
      <c r="K546" s="73">
        <f>SUM(K547)</f>
        <v>192.60000000000002</v>
      </c>
    </row>
    <row r="547" spans="1:11" s="18" customFormat="1" ht="31.5" customHeight="1" x14ac:dyDescent="0.2">
      <c r="A547" s="147"/>
      <c r="B547" s="92" t="s">
        <v>131</v>
      </c>
      <c r="C547" s="76">
        <v>925</v>
      </c>
      <c r="D547" s="71" t="s">
        <v>5</v>
      </c>
      <c r="E547" s="71" t="s">
        <v>10</v>
      </c>
      <c r="F547" s="71" t="s">
        <v>83</v>
      </c>
      <c r="G547" s="71" t="s">
        <v>116</v>
      </c>
      <c r="H547" s="71" t="s">
        <v>2</v>
      </c>
      <c r="I547" s="71" t="s">
        <v>134</v>
      </c>
      <c r="J547" s="72"/>
      <c r="K547" s="73">
        <f>SUM(K548:K548)</f>
        <v>192.60000000000002</v>
      </c>
    </row>
    <row r="548" spans="1:11" s="18" customFormat="1" ht="31.5" customHeight="1" x14ac:dyDescent="0.2">
      <c r="A548" s="147"/>
      <c r="B548" s="75" t="s">
        <v>122</v>
      </c>
      <c r="C548" s="76">
        <v>925</v>
      </c>
      <c r="D548" s="71" t="s">
        <v>5</v>
      </c>
      <c r="E548" s="71" t="s">
        <v>10</v>
      </c>
      <c r="F548" s="71" t="s">
        <v>83</v>
      </c>
      <c r="G548" s="71" t="s">
        <v>116</v>
      </c>
      <c r="H548" s="71" t="s">
        <v>2</v>
      </c>
      <c r="I548" s="71" t="s">
        <v>134</v>
      </c>
      <c r="J548" s="72" t="s">
        <v>49</v>
      </c>
      <c r="K548" s="73">
        <f>24.6+15+71.5+103+50-71.5</f>
        <v>192.60000000000002</v>
      </c>
    </row>
    <row r="549" spans="1:11" s="18" customFormat="1" ht="18" customHeight="1" x14ac:dyDescent="0.2">
      <c r="A549" s="147"/>
      <c r="B549" s="75" t="s">
        <v>18</v>
      </c>
      <c r="C549" s="76">
        <v>925</v>
      </c>
      <c r="D549" s="71" t="s">
        <v>8</v>
      </c>
      <c r="E549" s="72"/>
      <c r="F549" s="72"/>
      <c r="G549" s="76"/>
      <c r="H549" s="72"/>
      <c r="I549" s="72"/>
      <c r="J549" s="72"/>
      <c r="K549" s="73">
        <f>SUM(K550+K579+K658+K635+K652)</f>
        <v>3219235.9000000004</v>
      </c>
    </row>
    <row r="550" spans="1:11" s="18" customFormat="1" ht="18" customHeight="1" x14ac:dyDescent="0.2">
      <c r="A550" s="147"/>
      <c r="B550" s="75" t="s">
        <v>25</v>
      </c>
      <c r="C550" s="76">
        <v>925</v>
      </c>
      <c r="D550" s="72" t="s">
        <v>8</v>
      </c>
      <c r="E550" s="72" t="s">
        <v>2</v>
      </c>
      <c r="F550" s="72"/>
      <c r="G550" s="76"/>
      <c r="H550" s="72"/>
      <c r="I550" s="72"/>
      <c r="J550" s="72"/>
      <c r="K550" s="73">
        <f>SUM(K551+K568)</f>
        <v>1051436.8999999999</v>
      </c>
    </row>
    <row r="551" spans="1:11" s="18" customFormat="1" ht="18" customHeight="1" x14ac:dyDescent="0.2">
      <c r="A551" s="147"/>
      <c r="B551" s="92" t="s">
        <v>370</v>
      </c>
      <c r="C551" s="76">
        <v>925</v>
      </c>
      <c r="D551" s="72" t="s">
        <v>8</v>
      </c>
      <c r="E551" s="72" t="s">
        <v>2</v>
      </c>
      <c r="F551" s="72" t="s">
        <v>2</v>
      </c>
      <c r="G551" s="76"/>
      <c r="H551" s="72"/>
      <c r="I551" s="72"/>
      <c r="J551" s="72"/>
      <c r="K551" s="73">
        <f t="shared" ref="K551" si="31">SUM(K552)</f>
        <v>1010406.7999999999</v>
      </c>
    </row>
    <row r="552" spans="1:11" s="18" customFormat="1" ht="33.75" customHeight="1" x14ac:dyDescent="0.2">
      <c r="A552" s="147"/>
      <c r="B552" s="92" t="s">
        <v>371</v>
      </c>
      <c r="C552" s="76">
        <v>925</v>
      </c>
      <c r="D552" s="72" t="s">
        <v>8</v>
      </c>
      <c r="E552" s="72" t="s">
        <v>2</v>
      </c>
      <c r="F552" s="72" t="s">
        <v>2</v>
      </c>
      <c r="G552" s="76">
        <v>1</v>
      </c>
      <c r="H552" s="72"/>
      <c r="I552" s="72"/>
      <c r="J552" s="72"/>
      <c r="K552" s="73">
        <f>SUM(K553+K565+K558)</f>
        <v>1010406.7999999999</v>
      </c>
    </row>
    <row r="553" spans="1:11" s="18" customFormat="1" ht="70.5" customHeight="1" x14ac:dyDescent="0.2">
      <c r="A553" s="147"/>
      <c r="B553" s="92" t="s">
        <v>372</v>
      </c>
      <c r="C553" s="76">
        <v>925</v>
      </c>
      <c r="D553" s="72" t="s">
        <v>8</v>
      </c>
      <c r="E553" s="72" t="s">
        <v>2</v>
      </c>
      <c r="F553" s="72" t="s">
        <v>2</v>
      </c>
      <c r="G553" s="76">
        <v>1</v>
      </c>
      <c r="H553" s="72" t="s">
        <v>2</v>
      </c>
      <c r="I553" s="72"/>
      <c r="J553" s="72"/>
      <c r="K553" s="73">
        <f>K556+K554</f>
        <v>20097.599999999999</v>
      </c>
    </row>
    <row r="554" spans="1:11" s="18" customFormat="1" ht="31.5" customHeight="1" x14ac:dyDescent="0.2">
      <c r="A554" s="147"/>
      <c r="B554" s="92" t="s">
        <v>552</v>
      </c>
      <c r="C554" s="76">
        <v>925</v>
      </c>
      <c r="D554" s="72" t="s">
        <v>8</v>
      </c>
      <c r="E554" s="72" t="s">
        <v>2</v>
      </c>
      <c r="F554" s="71" t="s">
        <v>2</v>
      </c>
      <c r="G554" s="71" t="s">
        <v>90</v>
      </c>
      <c r="H554" s="71" t="s">
        <v>2</v>
      </c>
      <c r="I554" s="71" t="s">
        <v>484</v>
      </c>
      <c r="J554" s="72"/>
      <c r="K554" s="73">
        <f>K555</f>
        <v>18241</v>
      </c>
    </row>
    <row r="555" spans="1:11" s="18" customFormat="1" ht="31.5" customHeight="1" x14ac:dyDescent="0.2">
      <c r="A555" s="147"/>
      <c r="B555" s="91" t="s">
        <v>120</v>
      </c>
      <c r="C555" s="76">
        <v>925</v>
      </c>
      <c r="D555" s="72" t="s">
        <v>8</v>
      </c>
      <c r="E555" s="72" t="s">
        <v>2</v>
      </c>
      <c r="F555" s="71" t="s">
        <v>2</v>
      </c>
      <c r="G555" s="71" t="s">
        <v>90</v>
      </c>
      <c r="H555" s="71" t="s">
        <v>2</v>
      </c>
      <c r="I555" s="71" t="s">
        <v>484</v>
      </c>
      <c r="J555" s="72" t="s">
        <v>59</v>
      </c>
      <c r="K555" s="73">
        <f>11522.8+3732.5+2985.7</f>
        <v>18241</v>
      </c>
    </row>
    <row r="556" spans="1:11" s="18" customFormat="1" ht="31.5" customHeight="1" x14ac:dyDescent="0.2">
      <c r="A556" s="147"/>
      <c r="B556" s="92" t="s">
        <v>275</v>
      </c>
      <c r="C556" s="76">
        <v>925</v>
      </c>
      <c r="D556" s="72" t="s">
        <v>8</v>
      </c>
      <c r="E556" s="72" t="s">
        <v>2</v>
      </c>
      <c r="F556" s="71" t="s">
        <v>2</v>
      </c>
      <c r="G556" s="71" t="s">
        <v>90</v>
      </c>
      <c r="H556" s="71" t="s">
        <v>2</v>
      </c>
      <c r="I556" s="71" t="s">
        <v>276</v>
      </c>
      <c r="J556" s="72"/>
      <c r="K556" s="73">
        <f>K557</f>
        <v>1856.6</v>
      </c>
    </row>
    <row r="557" spans="1:11" s="18" customFormat="1" ht="31.5" customHeight="1" x14ac:dyDescent="0.2">
      <c r="A557" s="147"/>
      <c r="B557" s="91" t="s">
        <v>120</v>
      </c>
      <c r="C557" s="76">
        <v>925</v>
      </c>
      <c r="D557" s="72" t="s">
        <v>8</v>
      </c>
      <c r="E557" s="72" t="s">
        <v>2</v>
      </c>
      <c r="F557" s="71" t="s">
        <v>2</v>
      </c>
      <c r="G557" s="71" t="s">
        <v>90</v>
      </c>
      <c r="H557" s="71" t="s">
        <v>2</v>
      </c>
      <c r="I557" s="71" t="s">
        <v>276</v>
      </c>
      <c r="J557" s="72" t="s">
        <v>59</v>
      </c>
      <c r="K557" s="73">
        <v>1856.6</v>
      </c>
    </row>
    <row r="558" spans="1:11" s="18" customFormat="1" ht="68.25" customHeight="1" x14ac:dyDescent="0.2">
      <c r="A558" s="147"/>
      <c r="B558" s="74" t="s">
        <v>107</v>
      </c>
      <c r="C558" s="76">
        <v>925</v>
      </c>
      <c r="D558" s="72" t="s">
        <v>8</v>
      </c>
      <c r="E558" s="72" t="s">
        <v>2</v>
      </c>
      <c r="F558" s="72" t="s">
        <v>2</v>
      </c>
      <c r="G558" s="76">
        <v>1</v>
      </c>
      <c r="H558" s="72" t="s">
        <v>4</v>
      </c>
      <c r="I558" s="72"/>
      <c r="J558" s="72"/>
      <c r="K558" s="73">
        <f>SUM(K563+K559+K561)</f>
        <v>989754.2</v>
      </c>
    </row>
    <row r="559" spans="1:11" s="18" customFormat="1" ht="47.25" customHeight="1" x14ac:dyDescent="0.2">
      <c r="A559" s="147"/>
      <c r="B559" s="74" t="s">
        <v>108</v>
      </c>
      <c r="C559" s="76">
        <v>925</v>
      </c>
      <c r="D559" s="72" t="s">
        <v>8</v>
      </c>
      <c r="E559" s="72" t="s">
        <v>2</v>
      </c>
      <c r="F559" s="72" t="s">
        <v>2</v>
      </c>
      <c r="G559" s="76">
        <v>1</v>
      </c>
      <c r="H559" s="72" t="s">
        <v>4</v>
      </c>
      <c r="I559" s="72" t="s">
        <v>85</v>
      </c>
      <c r="J559" s="72"/>
      <c r="K559" s="73">
        <f>SUM(K560)</f>
        <v>324713.2</v>
      </c>
    </row>
    <row r="560" spans="1:11" s="18" customFormat="1" ht="31.5" customHeight="1" x14ac:dyDescent="0.2">
      <c r="A560" s="147"/>
      <c r="B560" s="91" t="s">
        <v>120</v>
      </c>
      <c r="C560" s="76">
        <v>925</v>
      </c>
      <c r="D560" s="72" t="s">
        <v>8</v>
      </c>
      <c r="E560" s="72" t="s">
        <v>2</v>
      </c>
      <c r="F560" s="72" t="s">
        <v>2</v>
      </c>
      <c r="G560" s="76">
        <v>1</v>
      </c>
      <c r="H560" s="72" t="s">
        <v>4</v>
      </c>
      <c r="I560" s="72" t="s">
        <v>85</v>
      </c>
      <c r="J560" s="72" t="s">
        <v>59</v>
      </c>
      <c r="K560" s="73">
        <v>324713.2</v>
      </c>
    </row>
    <row r="561" spans="1:11" s="18" customFormat="1" ht="31.5" customHeight="1" x14ac:dyDescent="0.2">
      <c r="A561" s="147"/>
      <c r="B561" s="75" t="s">
        <v>212</v>
      </c>
      <c r="C561" s="76">
        <v>925</v>
      </c>
      <c r="D561" s="72" t="s">
        <v>8</v>
      </c>
      <c r="E561" s="72" t="s">
        <v>2</v>
      </c>
      <c r="F561" s="71" t="s">
        <v>2</v>
      </c>
      <c r="G561" s="71" t="s">
        <v>90</v>
      </c>
      <c r="H561" s="71" t="s">
        <v>4</v>
      </c>
      <c r="I561" s="71" t="s">
        <v>195</v>
      </c>
      <c r="J561" s="72"/>
      <c r="K561" s="73">
        <f>K562</f>
        <v>1712.3</v>
      </c>
    </row>
    <row r="562" spans="1:11" s="18" customFormat="1" ht="31.5" customHeight="1" x14ac:dyDescent="0.2">
      <c r="A562" s="147"/>
      <c r="B562" s="91" t="s">
        <v>120</v>
      </c>
      <c r="C562" s="76">
        <v>925</v>
      </c>
      <c r="D562" s="72" t="s">
        <v>8</v>
      </c>
      <c r="E562" s="72" t="s">
        <v>2</v>
      </c>
      <c r="F562" s="71" t="s">
        <v>2</v>
      </c>
      <c r="G562" s="71" t="s">
        <v>90</v>
      </c>
      <c r="H562" s="71" t="s">
        <v>4</v>
      </c>
      <c r="I562" s="71" t="s">
        <v>195</v>
      </c>
      <c r="J562" s="72" t="s">
        <v>59</v>
      </c>
      <c r="K562" s="73">
        <v>1712.3</v>
      </c>
    </row>
    <row r="563" spans="1:11" s="18" customFormat="1" ht="63" customHeight="1" x14ac:dyDescent="0.2">
      <c r="A563" s="147"/>
      <c r="B563" s="74" t="s">
        <v>199</v>
      </c>
      <c r="C563" s="76">
        <v>925</v>
      </c>
      <c r="D563" s="72" t="s">
        <v>8</v>
      </c>
      <c r="E563" s="72" t="s">
        <v>2</v>
      </c>
      <c r="F563" s="72" t="s">
        <v>2</v>
      </c>
      <c r="G563" s="76">
        <v>1</v>
      </c>
      <c r="H563" s="72" t="s">
        <v>4</v>
      </c>
      <c r="I563" s="72" t="s">
        <v>109</v>
      </c>
      <c r="J563" s="72"/>
      <c r="K563" s="73">
        <f>SUM(K564)</f>
        <v>663328.69999999995</v>
      </c>
    </row>
    <row r="564" spans="1:11" s="18" customFormat="1" ht="31.5" customHeight="1" x14ac:dyDescent="0.2">
      <c r="A564" s="147"/>
      <c r="B564" s="74" t="s">
        <v>120</v>
      </c>
      <c r="C564" s="76">
        <v>925</v>
      </c>
      <c r="D564" s="72" t="s">
        <v>8</v>
      </c>
      <c r="E564" s="72" t="s">
        <v>2</v>
      </c>
      <c r="F564" s="72" t="s">
        <v>2</v>
      </c>
      <c r="G564" s="76">
        <v>1</v>
      </c>
      <c r="H564" s="72" t="s">
        <v>4</v>
      </c>
      <c r="I564" s="72" t="s">
        <v>109</v>
      </c>
      <c r="J564" s="72" t="s">
        <v>59</v>
      </c>
      <c r="K564" s="73">
        <f>648936.1+14392.6</f>
        <v>663328.69999999995</v>
      </c>
    </row>
    <row r="565" spans="1:11" s="18" customFormat="1" ht="63" customHeight="1" x14ac:dyDescent="0.2">
      <c r="A565" s="147"/>
      <c r="B565" s="92" t="s">
        <v>105</v>
      </c>
      <c r="C565" s="76">
        <v>925</v>
      </c>
      <c r="D565" s="72" t="s">
        <v>8</v>
      </c>
      <c r="E565" s="72" t="s">
        <v>2</v>
      </c>
      <c r="F565" s="72" t="s">
        <v>2</v>
      </c>
      <c r="G565" s="76">
        <v>1</v>
      </c>
      <c r="H565" s="72" t="s">
        <v>30</v>
      </c>
      <c r="I565" s="72"/>
      <c r="J565" s="72"/>
      <c r="K565" s="73">
        <f t="shared" ref="K565:K566" si="32">SUM(K566)</f>
        <v>555</v>
      </c>
    </row>
    <row r="566" spans="1:11" s="18" customFormat="1" ht="94.5" customHeight="1" x14ac:dyDescent="0.2">
      <c r="A566" s="147"/>
      <c r="B566" s="126" t="s">
        <v>196</v>
      </c>
      <c r="C566" s="76">
        <v>925</v>
      </c>
      <c r="D566" s="72" t="s">
        <v>8</v>
      </c>
      <c r="E566" s="72" t="s">
        <v>2</v>
      </c>
      <c r="F566" s="72" t="s">
        <v>2</v>
      </c>
      <c r="G566" s="76">
        <v>1</v>
      </c>
      <c r="H566" s="72" t="s">
        <v>30</v>
      </c>
      <c r="I566" s="72" t="s">
        <v>106</v>
      </c>
      <c r="J566" s="72"/>
      <c r="K566" s="73">
        <f t="shared" si="32"/>
        <v>555</v>
      </c>
    </row>
    <row r="567" spans="1:11" s="18" customFormat="1" ht="31.5" customHeight="1" x14ac:dyDescent="0.2">
      <c r="A567" s="147"/>
      <c r="B567" s="74" t="s">
        <v>120</v>
      </c>
      <c r="C567" s="76">
        <v>925</v>
      </c>
      <c r="D567" s="72" t="s">
        <v>8</v>
      </c>
      <c r="E567" s="72" t="s">
        <v>2</v>
      </c>
      <c r="F567" s="72" t="s">
        <v>2</v>
      </c>
      <c r="G567" s="76">
        <v>1</v>
      </c>
      <c r="H567" s="72" t="s">
        <v>30</v>
      </c>
      <c r="I567" s="72" t="s">
        <v>106</v>
      </c>
      <c r="J567" s="72" t="s">
        <v>59</v>
      </c>
      <c r="K567" s="73">
        <v>555</v>
      </c>
    </row>
    <row r="568" spans="1:11" s="18" customFormat="1" ht="31.5" customHeight="1" x14ac:dyDescent="0.2">
      <c r="A568" s="147"/>
      <c r="B568" s="92" t="s">
        <v>143</v>
      </c>
      <c r="C568" s="76">
        <v>925</v>
      </c>
      <c r="D568" s="72" t="s">
        <v>8</v>
      </c>
      <c r="E568" s="72" t="s">
        <v>2</v>
      </c>
      <c r="F568" s="72" t="s">
        <v>40</v>
      </c>
      <c r="G568" s="76"/>
      <c r="H568" s="72"/>
      <c r="I568" s="72"/>
      <c r="J568" s="72"/>
      <c r="K568" s="73">
        <f>SUM(K569+K573)</f>
        <v>41030.1</v>
      </c>
    </row>
    <row r="569" spans="1:11" s="18" customFormat="1" ht="18" customHeight="1" x14ac:dyDescent="0.2">
      <c r="A569" s="147"/>
      <c r="B569" s="92" t="s">
        <v>162</v>
      </c>
      <c r="C569" s="76">
        <v>925</v>
      </c>
      <c r="D569" s="72" t="s">
        <v>8</v>
      </c>
      <c r="E569" s="72" t="s">
        <v>2</v>
      </c>
      <c r="F569" s="72" t="s">
        <v>40</v>
      </c>
      <c r="G569" s="76">
        <v>2</v>
      </c>
      <c r="H569" s="72"/>
      <c r="I569" s="72"/>
      <c r="J569" s="72"/>
      <c r="K569" s="73">
        <f>K570</f>
        <v>13560.4</v>
      </c>
    </row>
    <row r="570" spans="1:11" s="18" customFormat="1" ht="31.5" customHeight="1" x14ac:dyDescent="0.2">
      <c r="A570" s="147"/>
      <c r="B570" s="92" t="s">
        <v>192</v>
      </c>
      <c r="C570" s="76">
        <v>925</v>
      </c>
      <c r="D570" s="72" t="s">
        <v>8</v>
      </c>
      <c r="E570" s="72" t="s">
        <v>2</v>
      </c>
      <c r="F570" s="72" t="s">
        <v>40</v>
      </c>
      <c r="G570" s="76">
        <v>2</v>
      </c>
      <c r="H570" s="72" t="s">
        <v>4</v>
      </c>
      <c r="I570" s="72"/>
      <c r="J570" s="72"/>
      <c r="K570" s="73">
        <f>K571</f>
        <v>13560.4</v>
      </c>
    </row>
    <row r="571" spans="1:11" s="18" customFormat="1" ht="68.25" customHeight="1" x14ac:dyDescent="0.2">
      <c r="A571" s="147"/>
      <c r="B571" s="92" t="s">
        <v>216</v>
      </c>
      <c r="C571" s="76">
        <v>925</v>
      </c>
      <c r="D571" s="72" t="s">
        <v>8</v>
      </c>
      <c r="E571" s="72" t="s">
        <v>2</v>
      </c>
      <c r="F571" s="72" t="s">
        <v>40</v>
      </c>
      <c r="G571" s="76">
        <v>2</v>
      </c>
      <c r="H571" s="72" t="s">
        <v>4</v>
      </c>
      <c r="I571" s="72" t="s">
        <v>191</v>
      </c>
      <c r="J571" s="72"/>
      <c r="K571" s="73">
        <f>K572</f>
        <v>13560.4</v>
      </c>
    </row>
    <row r="572" spans="1:11" s="18" customFormat="1" ht="31.5" customHeight="1" x14ac:dyDescent="0.2">
      <c r="A572" s="147"/>
      <c r="B572" s="91" t="s">
        <v>120</v>
      </c>
      <c r="C572" s="76">
        <v>925</v>
      </c>
      <c r="D572" s="72" t="s">
        <v>8</v>
      </c>
      <c r="E572" s="72" t="s">
        <v>2</v>
      </c>
      <c r="F572" s="72" t="s">
        <v>40</v>
      </c>
      <c r="G572" s="76">
        <v>2</v>
      </c>
      <c r="H572" s="72" t="s">
        <v>4</v>
      </c>
      <c r="I572" s="72" t="s">
        <v>191</v>
      </c>
      <c r="J572" s="72" t="s">
        <v>59</v>
      </c>
      <c r="K572" s="73">
        <f>13400.4+60+100</f>
        <v>13560.4</v>
      </c>
    </row>
    <row r="573" spans="1:11" s="18" customFormat="1" ht="18" customHeight="1" x14ac:dyDescent="0.2">
      <c r="A573" s="147"/>
      <c r="B573" s="75" t="s">
        <v>373</v>
      </c>
      <c r="C573" s="76">
        <v>925</v>
      </c>
      <c r="D573" s="72" t="s">
        <v>8</v>
      </c>
      <c r="E573" s="72" t="s">
        <v>2</v>
      </c>
      <c r="F573" s="71" t="s">
        <v>40</v>
      </c>
      <c r="G573" s="71" t="s">
        <v>138</v>
      </c>
      <c r="H573" s="71"/>
      <c r="I573" s="71"/>
      <c r="J573" s="72"/>
      <c r="K573" s="73">
        <f>SUM(K574)</f>
        <v>27469.699999999997</v>
      </c>
    </row>
    <row r="574" spans="1:11" s="18" customFormat="1" ht="32.25" customHeight="1" x14ac:dyDescent="0.2">
      <c r="A574" s="147"/>
      <c r="B574" s="75" t="s">
        <v>376</v>
      </c>
      <c r="C574" s="76">
        <v>925</v>
      </c>
      <c r="D574" s="72" t="s">
        <v>8</v>
      </c>
      <c r="E574" s="72" t="s">
        <v>2</v>
      </c>
      <c r="F574" s="71" t="s">
        <v>40</v>
      </c>
      <c r="G574" s="71" t="s">
        <v>138</v>
      </c>
      <c r="H574" s="71" t="s">
        <v>2</v>
      </c>
      <c r="I574" s="71"/>
      <c r="J574" s="72"/>
      <c r="K574" s="73">
        <f>SUM(K575+K577)</f>
        <v>27469.699999999997</v>
      </c>
    </row>
    <row r="575" spans="1:11" s="18" customFormat="1" ht="37.5" customHeight="1" x14ac:dyDescent="0.2">
      <c r="A575" s="147"/>
      <c r="B575" s="75" t="s">
        <v>698</v>
      </c>
      <c r="C575" s="76">
        <v>925</v>
      </c>
      <c r="D575" s="72" t="s">
        <v>8</v>
      </c>
      <c r="E575" s="72" t="s">
        <v>2</v>
      </c>
      <c r="F575" s="71" t="s">
        <v>40</v>
      </c>
      <c r="G575" s="71" t="s">
        <v>138</v>
      </c>
      <c r="H575" s="71" t="s">
        <v>2</v>
      </c>
      <c r="I575" s="71" t="s">
        <v>149</v>
      </c>
      <c r="J575" s="72"/>
      <c r="K575" s="73">
        <f>SUM(K576)</f>
        <v>24360.6</v>
      </c>
    </row>
    <row r="576" spans="1:11" s="18" customFormat="1" ht="31.5" customHeight="1" x14ac:dyDescent="0.2">
      <c r="A576" s="147"/>
      <c r="B576" s="91" t="s">
        <v>120</v>
      </c>
      <c r="C576" s="76">
        <v>925</v>
      </c>
      <c r="D576" s="72" t="s">
        <v>8</v>
      </c>
      <c r="E576" s="72" t="s">
        <v>2</v>
      </c>
      <c r="F576" s="71" t="s">
        <v>40</v>
      </c>
      <c r="G576" s="71" t="s">
        <v>138</v>
      </c>
      <c r="H576" s="71" t="s">
        <v>2</v>
      </c>
      <c r="I576" s="71" t="s">
        <v>149</v>
      </c>
      <c r="J576" s="72" t="s">
        <v>59</v>
      </c>
      <c r="K576" s="73">
        <f>24360.6+40+69.1-40-69.1</f>
        <v>24360.6</v>
      </c>
    </row>
    <row r="577" spans="1:11" s="18" customFormat="1" ht="22.5" customHeight="1" x14ac:dyDescent="0.2">
      <c r="A577" s="147"/>
      <c r="B577" s="91" t="s">
        <v>697</v>
      </c>
      <c r="C577" s="76">
        <v>925</v>
      </c>
      <c r="D577" s="72" t="s">
        <v>8</v>
      </c>
      <c r="E577" s="72" t="s">
        <v>2</v>
      </c>
      <c r="F577" s="71" t="s">
        <v>40</v>
      </c>
      <c r="G577" s="71" t="s">
        <v>138</v>
      </c>
      <c r="H577" s="71" t="s">
        <v>2</v>
      </c>
      <c r="I577" s="71" t="s">
        <v>696</v>
      </c>
      <c r="J577" s="72"/>
      <c r="K577" s="73">
        <f>K578</f>
        <v>3109.1</v>
      </c>
    </row>
    <row r="578" spans="1:11" s="18" customFormat="1" ht="31.5" customHeight="1" x14ac:dyDescent="0.2">
      <c r="A578" s="147"/>
      <c r="B578" s="91" t="s">
        <v>120</v>
      </c>
      <c r="C578" s="76">
        <v>925</v>
      </c>
      <c r="D578" s="72" t="s">
        <v>8</v>
      </c>
      <c r="E578" s="72" t="s">
        <v>2</v>
      </c>
      <c r="F578" s="71" t="s">
        <v>40</v>
      </c>
      <c r="G578" s="71" t="s">
        <v>138</v>
      </c>
      <c r="H578" s="71" t="s">
        <v>2</v>
      </c>
      <c r="I578" s="71" t="s">
        <v>696</v>
      </c>
      <c r="J578" s="72" t="s">
        <v>59</v>
      </c>
      <c r="K578" s="73">
        <f>3000+40+69.1</f>
        <v>3109.1</v>
      </c>
    </row>
    <row r="579" spans="1:11" s="18" customFormat="1" ht="18" customHeight="1" x14ac:dyDescent="0.2">
      <c r="A579" s="147"/>
      <c r="B579" s="75" t="s">
        <v>26</v>
      </c>
      <c r="C579" s="76">
        <v>925</v>
      </c>
      <c r="D579" s="72" t="s">
        <v>8</v>
      </c>
      <c r="E579" s="72" t="s">
        <v>4</v>
      </c>
      <c r="F579" s="72"/>
      <c r="G579" s="76"/>
      <c r="H579" s="72"/>
      <c r="I579" s="72"/>
      <c r="J579" s="72"/>
      <c r="K579" s="73">
        <f>SUM(K580+K628)</f>
        <v>1851378.5000000005</v>
      </c>
    </row>
    <row r="580" spans="1:11" s="18" customFormat="1" ht="18" customHeight="1" x14ac:dyDescent="0.2">
      <c r="A580" s="147"/>
      <c r="B580" s="75" t="s">
        <v>370</v>
      </c>
      <c r="C580" s="76">
        <v>925</v>
      </c>
      <c r="D580" s="72" t="s">
        <v>8</v>
      </c>
      <c r="E580" s="72" t="s">
        <v>4</v>
      </c>
      <c r="F580" s="72" t="s">
        <v>2</v>
      </c>
      <c r="G580" s="76"/>
      <c r="H580" s="72"/>
      <c r="I580" s="72"/>
      <c r="J580" s="72"/>
      <c r="K580" s="73">
        <f>SUM(K581)</f>
        <v>1823515.4000000004</v>
      </c>
    </row>
    <row r="581" spans="1:11" s="18" customFormat="1" ht="37.5" customHeight="1" x14ac:dyDescent="0.2">
      <c r="A581" s="147"/>
      <c r="B581" s="92" t="s">
        <v>371</v>
      </c>
      <c r="C581" s="76">
        <v>925</v>
      </c>
      <c r="D581" s="72" t="s">
        <v>8</v>
      </c>
      <c r="E581" s="72" t="s">
        <v>4</v>
      </c>
      <c r="F581" s="72" t="s">
        <v>2</v>
      </c>
      <c r="G581" s="76">
        <v>1</v>
      </c>
      <c r="H581" s="72"/>
      <c r="I581" s="72"/>
      <c r="J581" s="72"/>
      <c r="K581" s="73">
        <f>SUM(K617+K585+K592+K613+K582+K620+K623)</f>
        <v>1823515.4000000004</v>
      </c>
    </row>
    <row r="582" spans="1:11" s="18" customFormat="1" ht="68.25" customHeight="1" x14ac:dyDescent="0.2">
      <c r="A582" s="147"/>
      <c r="B582" s="92" t="s">
        <v>374</v>
      </c>
      <c r="C582" s="76">
        <v>925</v>
      </c>
      <c r="D582" s="72" t="s">
        <v>8</v>
      </c>
      <c r="E582" s="72" t="s">
        <v>4</v>
      </c>
      <c r="F582" s="71" t="s">
        <v>2</v>
      </c>
      <c r="G582" s="71" t="s">
        <v>90</v>
      </c>
      <c r="H582" s="71" t="s">
        <v>2</v>
      </c>
      <c r="I582" s="71"/>
      <c r="J582" s="72"/>
      <c r="K582" s="73">
        <f>K583</f>
        <v>16530.7</v>
      </c>
    </row>
    <row r="583" spans="1:11" s="18" customFormat="1" ht="31.5" customHeight="1" x14ac:dyDescent="0.2">
      <c r="A583" s="147"/>
      <c r="B583" s="92" t="s">
        <v>552</v>
      </c>
      <c r="C583" s="76">
        <v>925</v>
      </c>
      <c r="D583" s="72" t="s">
        <v>8</v>
      </c>
      <c r="E583" s="72" t="s">
        <v>4</v>
      </c>
      <c r="F583" s="71" t="s">
        <v>2</v>
      </c>
      <c r="G583" s="71" t="s">
        <v>90</v>
      </c>
      <c r="H583" s="71" t="s">
        <v>2</v>
      </c>
      <c r="I583" s="71" t="s">
        <v>484</v>
      </c>
      <c r="J583" s="72"/>
      <c r="K583" s="73">
        <f>K584</f>
        <v>16530.7</v>
      </c>
    </row>
    <row r="584" spans="1:11" s="18" customFormat="1" ht="31.5" customHeight="1" x14ac:dyDescent="0.2">
      <c r="A584" s="147"/>
      <c r="B584" s="91" t="s">
        <v>120</v>
      </c>
      <c r="C584" s="76">
        <v>925</v>
      </c>
      <c r="D584" s="72" t="s">
        <v>8</v>
      </c>
      <c r="E584" s="72" t="s">
        <v>4</v>
      </c>
      <c r="F584" s="71" t="s">
        <v>2</v>
      </c>
      <c r="G584" s="71" t="s">
        <v>90</v>
      </c>
      <c r="H584" s="71" t="s">
        <v>2</v>
      </c>
      <c r="I584" s="71" t="s">
        <v>484</v>
      </c>
      <c r="J584" s="72" t="s">
        <v>59</v>
      </c>
      <c r="K584" s="73">
        <v>16530.7</v>
      </c>
    </row>
    <row r="585" spans="1:11" s="18" customFormat="1" ht="72" customHeight="1" x14ac:dyDescent="0.2">
      <c r="A585" s="147"/>
      <c r="B585" s="92" t="s">
        <v>107</v>
      </c>
      <c r="C585" s="76">
        <v>925</v>
      </c>
      <c r="D585" s="72" t="s">
        <v>8</v>
      </c>
      <c r="E585" s="72" t="s">
        <v>4</v>
      </c>
      <c r="F585" s="72" t="s">
        <v>2</v>
      </c>
      <c r="G585" s="76">
        <v>1</v>
      </c>
      <c r="H585" s="72" t="s">
        <v>4</v>
      </c>
      <c r="I585" s="72"/>
      <c r="J585" s="72"/>
      <c r="K585" s="73">
        <f>SUM(K586+K588+K590)</f>
        <v>1506037.8</v>
      </c>
    </row>
    <row r="586" spans="1:11" s="18" customFormat="1" ht="47.25" customHeight="1" x14ac:dyDescent="0.2">
      <c r="A586" s="147"/>
      <c r="B586" s="74" t="s">
        <v>108</v>
      </c>
      <c r="C586" s="76">
        <v>925</v>
      </c>
      <c r="D586" s="72" t="s">
        <v>8</v>
      </c>
      <c r="E586" s="72" t="s">
        <v>4</v>
      </c>
      <c r="F586" s="72" t="s">
        <v>2</v>
      </c>
      <c r="G586" s="76">
        <v>1</v>
      </c>
      <c r="H586" s="72" t="s">
        <v>4</v>
      </c>
      <c r="I586" s="72" t="s">
        <v>85</v>
      </c>
      <c r="J586" s="72"/>
      <c r="K586" s="73">
        <f>SUM(K587:K587)</f>
        <v>208098.3</v>
      </c>
    </row>
    <row r="587" spans="1:11" s="18" customFormat="1" ht="31.5" customHeight="1" x14ac:dyDescent="0.2">
      <c r="A587" s="147"/>
      <c r="B587" s="91" t="s">
        <v>120</v>
      </c>
      <c r="C587" s="76">
        <v>925</v>
      </c>
      <c r="D587" s="72" t="s">
        <v>8</v>
      </c>
      <c r="E587" s="72" t="s">
        <v>4</v>
      </c>
      <c r="F587" s="72" t="s">
        <v>2</v>
      </c>
      <c r="G587" s="76">
        <v>1</v>
      </c>
      <c r="H587" s="72" t="s">
        <v>4</v>
      </c>
      <c r="I587" s="72" t="s">
        <v>85</v>
      </c>
      <c r="J587" s="72" t="s">
        <v>59</v>
      </c>
      <c r="K587" s="73">
        <v>208098.3</v>
      </c>
    </row>
    <row r="588" spans="1:11" s="18" customFormat="1" ht="31.5" customHeight="1" x14ac:dyDescent="0.2">
      <c r="A588" s="147"/>
      <c r="B588" s="75" t="s">
        <v>212</v>
      </c>
      <c r="C588" s="76">
        <v>925</v>
      </c>
      <c r="D588" s="72" t="s">
        <v>8</v>
      </c>
      <c r="E588" s="72" t="s">
        <v>4</v>
      </c>
      <c r="F588" s="71" t="s">
        <v>2</v>
      </c>
      <c r="G588" s="71" t="s">
        <v>90</v>
      </c>
      <c r="H588" s="72" t="s">
        <v>4</v>
      </c>
      <c r="I588" s="71" t="s">
        <v>195</v>
      </c>
      <c r="J588" s="72"/>
      <c r="K588" s="73">
        <f>K589</f>
        <v>1100</v>
      </c>
    </row>
    <row r="589" spans="1:11" s="18" customFormat="1" ht="31.5" customHeight="1" x14ac:dyDescent="0.2">
      <c r="A589" s="147"/>
      <c r="B589" s="91" t="s">
        <v>120</v>
      </c>
      <c r="C589" s="76">
        <v>925</v>
      </c>
      <c r="D589" s="72" t="s">
        <v>8</v>
      </c>
      <c r="E589" s="72" t="s">
        <v>4</v>
      </c>
      <c r="F589" s="71" t="s">
        <v>2</v>
      </c>
      <c r="G589" s="71" t="s">
        <v>90</v>
      </c>
      <c r="H589" s="72" t="s">
        <v>4</v>
      </c>
      <c r="I589" s="71" t="s">
        <v>195</v>
      </c>
      <c r="J589" s="72" t="s">
        <v>59</v>
      </c>
      <c r="K589" s="73">
        <v>1100</v>
      </c>
    </row>
    <row r="590" spans="1:11" s="18" customFormat="1" ht="63" customHeight="1" x14ac:dyDescent="0.2">
      <c r="A590" s="147"/>
      <c r="B590" s="74" t="s">
        <v>199</v>
      </c>
      <c r="C590" s="76">
        <v>925</v>
      </c>
      <c r="D590" s="72" t="s">
        <v>8</v>
      </c>
      <c r="E590" s="72" t="s">
        <v>4</v>
      </c>
      <c r="F590" s="72" t="s">
        <v>2</v>
      </c>
      <c r="G590" s="76">
        <v>1</v>
      </c>
      <c r="H590" s="72" t="s">
        <v>4</v>
      </c>
      <c r="I590" s="72" t="s">
        <v>109</v>
      </c>
      <c r="J590" s="72"/>
      <c r="K590" s="73">
        <f>SUM(K591:K591)</f>
        <v>1296839.5</v>
      </c>
    </row>
    <row r="591" spans="1:11" s="18" customFormat="1" ht="31.5" customHeight="1" x14ac:dyDescent="0.2">
      <c r="A591" s="147"/>
      <c r="B591" s="74" t="s">
        <v>120</v>
      </c>
      <c r="C591" s="76">
        <v>925</v>
      </c>
      <c r="D591" s="72" t="s">
        <v>8</v>
      </c>
      <c r="E591" s="72" t="s">
        <v>4</v>
      </c>
      <c r="F591" s="72" t="s">
        <v>2</v>
      </c>
      <c r="G591" s="76">
        <v>1</v>
      </c>
      <c r="H591" s="72" t="s">
        <v>4</v>
      </c>
      <c r="I591" s="72" t="s">
        <v>109</v>
      </c>
      <c r="J591" s="72" t="s">
        <v>59</v>
      </c>
      <c r="K591" s="73">
        <v>1296839.5</v>
      </c>
    </row>
    <row r="592" spans="1:11" s="18" customFormat="1" ht="18.600000000000001" customHeight="1" x14ac:dyDescent="0.2">
      <c r="A592" s="147"/>
      <c r="B592" s="75" t="s">
        <v>111</v>
      </c>
      <c r="C592" s="76">
        <v>925</v>
      </c>
      <c r="D592" s="72" t="s">
        <v>8</v>
      </c>
      <c r="E592" s="72" t="s">
        <v>4</v>
      </c>
      <c r="F592" s="72" t="s">
        <v>2</v>
      </c>
      <c r="G592" s="76">
        <v>1</v>
      </c>
      <c r="H592" s="71" t="s">
        <v>6</v>
      </c>
      <c r="I592" s="72"/>
      <c r="J592" s="72"/>
      <c r="K592" s="73">
        <f>SUM(K593+K595+K605+K597+K599+K607+K611+K609+K603+K601)</f>
        <v>187232.90000000002</v>
      </c>
    </row>
    <row r="593" spans="1:11" s="18" customFormat="1" ht="63" customHeight="1" x14ac:dyDescent="0.2">
      <c r="A593" s="147"/>
      <c r="B593" s="75" t="s">
        <v>487</v>
      </c>
      <c r="C593" s="76">
        <v>925</v>
      </c>
      <c r="D593" s="72" t="s">
        <v>8</v>
      </c>
      <c r="E593" s="72" t="s">
        <v>4</v>
      </c>
      <c r="F593" s="71" t="s">
        <v>2</v>
      </c>
      <c r="G593" s="71" t="s">
        <v>90</v>
      </c>
      <c r="H593" s="71" t="s">
        <v>6</v>
      </c>
      <c r="I593" s="71" t="s">
        <v>486</v>
      </c>
      <c r="J593" s="72"/>
      <c r="K593" s="73">
        <f>K594</f>
        <v>20746.599999999999</v>
      </c>
    </row>
    <row r="594" spans="1:11" s="18" customFormat="1" ht="31.5" customHeight="1" x14ac:dyDescent="0.2">
      <c r="A594" s="147"/>
      <c r="B594" s="75" t="s">
        <v>120</v>
      </c>
      <c r="C594" s="76">
        <v>925</v>
      </c>
      <c r="D594" s="72" t="s">
        <v>8</v>
      </c>
      <c r="E594" s="72" t="s">
        <v>4</v>
      </c>
      <c r="F594" s="71" t="s">
        <v>2</v>
      </c>
      <c r="G594" s="71" t="s">
        <v>90</v>
      </c>
      <c r="H594" s="71" t="s">
        <v>6</v>
      </c>
      <c r="I594" s="71" t="s">
        <v>486</v>
      </c>
      <c r="J594" s="72" t="s">
        <v>59</v>
      </c>
      <c r="K594" s="73">
        <v>20746.599999999999</v>
      </c>
    </row>
    <row r="595" spans="1:11" s="18" customFormat="1" ht="31.5" customHeight="1" x14ac:dyDescent="0.2">
      <c r="A595" s="147"/>
      <c r="B595" s="124" t="s">
        <v>140</v>
      </c>
      <c r="C595" s="76">
        <v>925</v>
      </c>
      <c r="D595" s="72" t="s">
        <v>8</v>
      </c>
      <c r="E595" s="72" t="s">
        <v>4</v>
      </c>
      <c r="F595" s="72" t="s">
        <v>2</v>
      </c>
      <c r="G595" s="76">
        <v>1</v>
      </c>
      <c r="H595" s="71" t="s">
        <v>6</v>
      </c>
      <c r="I595" s="72" t="s">
        <v>112</v>
      </c>
      <c r="J595" s="72"/>
      <c r="K595" s="73">
        <f>SUM(K596)</f>
        <v>4053.8</v>
      </c>
    </row>
    <row r="596" spans="1:11" s="18" customFormat="1" ht="31.5" customHeight="1" x14ac:dyDescent="0.2">
      <c r="A596" s="147"/>
      <c r="B596" s="74" t="s">
        <v>120</v>
      </c>
      <c r="C596" s="76">
        <v>925</v>
      </c>
      <c r="D596" s="72" t="s">
        <v>8</v>
      </c>
      <c r="E596" s="72" t="s">
        <v>4</v>
      </c>
      <c r="F596" s="72" t="s">
        <v>2</v>
      </c>
      <c r="G596" s="76">
        <v>1</v>
      </c>
      <c r="H596" s="71" t="s">
        <v>6</v>
      </c>
      <c r="I596" s="72" t="s">
        <v>112</v>
      </c>
      <c r="J596" s="72" t="s">
        <v>59</v>
      </c>
      <c r="K596" s="73">
        <v>4053.8</v>
      </c>
    </row>
    <row r="597" spans="1:11" s="18" customFormat="1" ht="78.75" customHeight="1" x14ac:dyDescent="0.2">
      <c r="A597" s="147"/>
      <c r="B597" s="75" t="s">
        <v>262</v>
      </c>
      <c r="C597" s="76">
        <v>925</v>
      </c>
      <c r="D597" s="72" t="s">
        <v>8</v>
      </c>
      <c r="E597" s="72" t="s">
        <v>4</v>
      </c>
      <c r="F597" s="71" t="s">
        <v>2</v>
      </c>
      <c r="G597" s="71" t="s">
        <v>90</v>
      </c>
      <c r="H597" s="71" t="s">
        <v>6</v>
      </c>
      <c r="I597" s="71" t="s">
        <v>206</v>
      </c>
      <c r="J597" s="72"/>
      <c r="K597" s="73">
        <f>K598</f>
        <v>344.7</v>
      </c>
    </row>
    <row r="598" spans="1:11" s="18" customFormat="1" ht="31.15" customHeight="1" x14ac:dyDescent="0.2">
      <c r="A598" s="147"/>
      <c r="B598" s="74" t="s">
        <v>120</v>
      </c>
      <c r="C598" s="76">
        <v>925</v>
      </c>
      <c r="D598" s="72" t="s">
        <v>8</v>
      </c>
      <c r="E598" s="72" t="s">
        <v>4</v>
      </c>
      <c r="F598" s="71" t="s">
        <v>2</v>
      </c>
      <c r="G598" s="71" t="s">
        <v>90</v>
      </c>
      <c r="H598" s="71" t="s">
        <v>6</v>
      </c>
      <c r="I598" s="71" t="s">
        <v>206</v>
      </c>
      <c r="J598" s="72" t="s">
        <v>59</v>
      </c>
      <c r="K598" s="73">
        <v>344.7</v>
      </c>
    </row>
    <row r="599" spans="1:11" s="18" customFormat="1" ht="18" customHeight="1" x14ac:dyDescent="0.2">
      <c r="A599" s="147"/>
      <c r="B599" s="75" t="s">
        <v>257</v>
      </c>
      <c r="C599" s="76">
        <v>925</v>
      </c>
      <c r="D599" s="72" t="s">
        <v>8</v>
      </c>
      <c r="E599" s="72" t="s">
        <v>4</v>
      </c>
      <c r="F599" s="71" t="s">
        <v>2</v>
      </c>
      <c r="G599" s="71" t="s">
        <v>90</v>
      </c>
      <c r="H599" s="71" t="s">
        <v>6</v>
      </c>
      <c r="I599" s="71" t="s">
        <v>256</v>
      </c>
      <c r="J599" s="72"/>
      <c r="K599" s="73">
        <f>K600</f>
        <v>3312.3</v>
      </c>
    </row>
    <row r="600" spans="1:11" s="18" customFormat="1" ht="36.75" customHeight="1" x14ac:dyDescent="0.2">
      <c r="A600" s="147"/>
      <c r="B600" s="74" t="s">
        <v>120</v>
      </c>
      <c r="C600" s="76">
        <v>925</v>
      </c>
      <c r="D600" s="72" t="s">
        <v>8</v>
      </c>
      <c r="E600" s="72" t="s">
        <v>4</v>
      </c>
      <c r="F600" s="71" t="s">
        <v>2</v>
      </c>
      <c r="G600" s="71" t="s">
        <v>90</v>
      </c>
      <c r="H600" s="71" t="s">
        <v>6</v>
      </c>
      <c r="I600" s="71" t="s">
        <v>256</v>
      </c>
      <c r="J600" s="72" t="s">
        <v>59</v>
      </c>
      <c r="K600" s="73">
        <v>3312.3</v>
      </c>
    </row>
    <row r="601" spans="1:11" s="18" customFormat="1" ht="87.75" customHeight="1" x14ac:dyDescent="0.2">
      <c r="A601" s="147"/>
      <c r="B601" s="74" t="s">
        <v>640</v>
      </c>
      <c r="C601" s="76">
        <v>925</v>
      </c>
      <c r="D601" s="72" t="s">
        <v>8</v>
      </c>
      <c r="E601" s="72" t="s">
        <v>4</v>
      </c>
      <c r="F601" s="71" t="s">
        <v>2</v>
      </c>
      <c r="G601" s="71" t="s">
        <v>90</v>
      </c>
      <c r="H601" s="71" t="s">
        <v>6</v>
      </c>
      <c r="I601" s="71" t="s">
        <v>641</v>
      </c>
      <c r="J601" s="72"/>
      <c r="K601" s="73">
        <f>K602</f>
        <v>640</v>
      </c>
    </row>
    <row r="602" spans="1:11" s="18" customFormat="1" ht="36.75" customHeight="1" x14ac:dyDescent="0.2">
      <c r="A602" s="147"/>
      <c r="B602" s="74" t="s">
        <v>120</v>
      </c>
      <c r="C602" s="76">
        <v>925</v>
      </c>
      <c r="D602" s="72" t="s">
        <v>8</v>
      </c>
      <c r="E602" s="72" t="s">
        <v>4</v>
      </c>
      <c r="F602" s="71" t="s">
        <v>2</v>
      </c>
      <c r="G602" s="71" t="s">
        <v>90</v>
      </c>
      <c r="H602" s="71" t="s">
        <v>6</v>
      </c>
      <c r="I602" s="71" t="s">
        <v>641</v>
      </c>
      <c r="J602" s="72" t="s">
        <v>59</v>
      </c>
      <c r="K602" s="73">
        <v>640</v>
      </c>
    </row>
    <row r="603" spans="1:11" s="18" customFormat="1" ht="36.75" customHeight="1" x14ac:dyDescent="0.2">
      <c r="A603" s="147"/>
      <c r="B603" s="75" t="s">
        <v>554</v>
      </c>
      <c r="C603" s="76">
        <v>925</v>
      </c>
      <c r="D603" s="72" t="s">
        <v>8</v>
      </c>
      <c r="E603" s="72" t="s">
        <v>4</v>
      </c>
      <c r="F603" s="71" t="s">
        <v>2</v>
      </c>
      <c r="G603" s="71" t="s">
        <v>90</v>
      </c>
      <c r="H603" s="71" t="s">
        <v>6</v>
      </c>
      <c r="I603" s="71" t="s">
        <v>553</v>
      </c>
      <c r="J603" s="72"/>
      <c r="K603" s="73">
        <f>K604</f>
        <v>13.5</v>
      </c>
    </row>
    <row r="604" spans="1:11" s="18" customFormat="1" ht="36.75" customHeight="1" x14ac:dyDescent="0.2">
      <c r="A604" s="147"/>
      <c r="B604" s="91" t="s">
        <v>120</v>
      </c>
      <c r="C604" s="76">
        <v>925</v>
      </c>
      <c r="D604" s="72" t="s">
        <v>8</v>
      </c>
      <c r="E604" s="72" t="s">
        <v>4</v>
      </c>
      <c r="F604" s="71" t="s">
        <v>2</v>
      </c>
      <c r="G604" s="71" t="s">
        <v>90</v>
      </c>
      <c r="H604" s="71" t="s">
        <v>6</v>
      </c>
      <c r="I604" s="71" t="s">
        <v>553</v>
      </c>
      <c r="J604" s="72" t="s">
        <v>59</v>
      </c>
      <c r="K604" s="73">
        <v>13.5</v>
      </c>
    </row>
    <row r="605" spans="1:11" s="18" customFormat="1" ht="126" customHeight="1" x14ac:dyDescent="0.2">
      <c r="A605" s="147"/>
      <c r="B605" s="92" t="s">
        <v>296</v>
      </c>
      <c r="C605" s="76">
        <v>925</v>
      </c>
      <c r="D605" s="72" t="s">
        <v>8</v>
      </c>
      <c r="E605" s="72" t="s">
        <v>4</v>
      </c>
      <c r="F605" s="72" t="s">
        <v>2</v>
      </c>
      <c r="G605" s="76">
        <v>1</v>
      </c>
      <c r="H605" s="71" t="s">
        <v>6</v>
      </c>
      <c r="I605" s="72" t="s">
        <v>113</v>
      </c>
      <c r="J605" s="72"/>
      <c r="K605" s="73">
        <f>SUM(K606)</f>
        <v>39534.800000000003</v>
      </c>
    </row>
    <row r="606" spans="1:11" s="18" customFormat="1" ht="31.5" customHeight="1" x14ac:dyDescent="0.2">
      <c r="A606" s="147"/>
      <c r="B606" s="74" t="s">
        <v>120</v>
      </c>
      <c r="C606" s="76">
        <v>925</v>
      </c>
      <c r="D606" s="72" t="s">
        <v>8</v>
      </c>
      <c r="E606" s="72" t="s">
        <v>4</v>
      </c>
      <c r="F606" s="72" t="s">
        <v>2</v>
      </c>
      <c r="G606" s="76">
        <v>1</v>
      </c>
      <c r="H606" s="71" t="s">
        <v>6</v>
      </c>
      <c r="I606" s="72" t="s">
        <v>113</v>
      </c>
      <c r="J606" s="72" t="s">
        <v>59</v>
      </c>
      <c r="K606" s="73">
        <v>39534.800000000003</v>
      </c>
    </row>
    <row r="607" spans="1:11" s="18" customFormat="1" ht="84.75" customHeight="1" x14ac:dyDescent="0.2">
      <c r="A607" s="147"/>
      <c r="B607" s="75" t="s">
        <v>416</v>
      </c>
      <c r="C607" s="76">
        <v>925</v>
      </c>
      <c r="D607" s="72" t="s">
        <v>8</v>
      </c>
      <c r="E607" s="72" t="s">
        <v>4</v>
      </c>
      <c r="F607" s="71" t="s">
        <v>2</v>
      </c>
      <c r="G607" s="71" t="s">
        <v>90</v>
      </c>
      <c r="H607" s="71" t="s">
        <v>6</v>
      </c>
      <c r="I607" s="71" t="s">
        <v>237</v>
      </c>
      <c r="J607" s="72"/>
      <c r="K607" s="73">
        <f>SUM(K608)</f>
        <v>2918.3</v>
      </c>
    </row>
    <row r="608" spans="1:11" s="18" customFormat="1" ht="31.5" customHeight="1" x14ac:dyDescent="0.2">
      <c r="A608" s="147"/>
      <c r="B608" s="75" t="s">
        <v>120</v>
      </c>
      <c r="C608" s="76">
        <v>925</v>
      </c>
      <c r="D608" s="72" t="s">
        <v>8</v>
      </c>
      <c r="E608" s="72" t="s">
        <v>4</v>
      </c>
      <c r="F608" s="71" t="s">
        <v>2</v>
      </c>
      <c r="G608" s="71" t="s">
        <v>90</v>
      </c>
      <c r="H608" s="71" t="s">
        <v>6</v>
      </c>
      <c r="I608" s="71" t="s">
        <v>237</v>
      </c>
      <c r="J608" s="72" t="s">
        <v>59</v>
      </c>
      <c r="K608" s="73">
        <v>2918.3</v>
      </c>
    </row>
    <row r="609" spans="1:17" s="18" customFormat="1" ht="100.5" customHeight="1" x14ac:dyDescent="0.2">
      <c r="A609" s="147"/>
      <c r="B609" s="75" t="s">
        <v>518</v>
      </c>
      <c r="C609" s="76">
        <v>925</v>
      </c>
      <c r="D609" s="72" t="s">
        <v>8</v>
      </c>
      <c r="E609" s="72" t="s">
        <v>4</v>
      </c>
      <c r="F609" s="71" t="s">
        <v>2</v>
      </c>
      <c r="G609" s="71" t="s">
        <v>90</v>
      </c>
      <c r="H609" s="71" t="s">
        <v>6</v>
      </c>
      <c r="I609" s="71" t="s">
        <v>519</v>
      </c>
      <c r="J609" s="72"/>
      <c r="K609" s="73">
        <f>K610</f>
        <v>94959.400000000009</v>
      </c>
    </row>
    <row r="610" spans="1:17" s="18" customFormat="1" ht="37.5" customHeight="1" x14ac:dyDescent="0.2">
      <c r="A610" s="147"/>
      <c r="B610" s="75" t="s">
        <v>120</v>
      </c>
      <c r="C610" s="76">
        <v>925</v>
      </c>
      <c r="D610" s="72" t="s">
        <v>8</v>
      </c>
      <c r="E610" s="72" t="s">
        <v>4</v>
      </c>
      <c r="F610" s="71" t="s">
        <v>2</v>
      </c>
      <c r="G610" s="71" t="s">
        <v>90</v>
      </c>
      <c r="H610" s="71" t="s">
        <v>6</v>
      </c>
      <c r="I610" s="71" t="s">
        <v>519</v>
      </c>
      <c r="J610" s="72" t="s">
        <v>59</v>
      </c>
      <c r="K610" s="73">
        <f>89261.8+5697.6</f>
        <v>94959.400000000009</v>
      </c>
    </row>
    <row r="611" spans="1:17" s="18" customFormat="1" ht="47.25" customHeight="1" x14ac:dyDescent="0.2">
      <c r="A611" s="147"/>
      <c r="B611" s="75" t="s">
        <v>301</v>
      </c>
      <c r="C611" s="76">
        <v>925</v>
      </c>
      <c r="D611" s="72" t="s">
        <v>8</v>
      </c>
      <c r="E611" s="72" t="s">
        <v>4</v>
      </c>
      <c r="F611" s="72" t="s">
        <v>2</v>
      </c>
      <c r="G611" s="76">
        <v>1</v>
      </c>
      <c r="H611" s="71" t="s">
        <v>6</v>
      </c>
      <c r="I611" s="71" t="s">
        <v>236</v>
      </c>
      <c r="J611" s="72"/>
      <c r="K611" s="73">
        <f>SUM(K612)</f>
        <v>20709.5</v>
      </c>
    </row>
    <row r="612" spans="1:17" s="18" customFormat="1" ht="36.75" customHeight="1" x14ac:dyDescent="0.2">
      <c r="A612" s="147"/>
      <c r="B612" s="75" t="s">
        <v>120</v>
      </c>
      <c r="C612" s="76">
        <v>925</v>
      </c>
      <c r="D612" s="72" t="s">
        <v>8</v>
      </c>
      <c r="E612" s="72" t="s">
        <v>4</v>
      </c>
      <c r="F612" s="72" t="s">
        <v>2</v>
      </c>
      <c r="G612" s="76">
        <v>1</v>
      </c>
      <c r="H612" s="71" t="s">
        <v>6</v>
      </c>
      <c r="I612" s="71" t="s">
        <v>236</v>
      </c>
      <c r="J612" s="72" t="s">
        <v>59</v>
      </c>
      <c r="K612" s="73">
        <f>11183.1+9526.4</f>
        <v>20709.5</v>
      </c>
      <c r="Q612" s="18">
        <v>9526.4</v>
      </c>
    </row>
    <row r="613" spans="1:17" s="18" customFormat="1" ht="31.5" customHeight="1" x14ac:dyDescent="0.2">
      <c r="A613" s="147"/>
      <c r="B613" s="75" t="s">
        <v>509</v>
      </c>
      <c r="C613" s="76">
        <v>925</v>
      </c>
      <c r="D613" s="72" t="s">
        <v>8</v>
      </c>
      <c r="E613" s="72" t="s">
        <v>4</v>
      </c>
      <c r="F613" s="72" t="s">
        <v>2</v>
      </c>
      <c r="G613" s="76">
        <v>1</v>
      </c>
      <c r="H613" s="72" t="s">
        <v>7</v>
      </c>
      <c r="I613" s="72"/>
      <c r="J613" s="72"/>
      <c r="K613" s="73">
        <f>K614</f>
        <v>5311.1</v>
      </c>
    </row>
    <row r="614" spans="1:17" s="18" customFormat="1" ht="152.25" customHeight="1" x14ac:dyDescent="0.2">
      <c r="A614" s="147"/>
      <c r="B614" s="75" t="s">
        <v>197</v>
      </c>
      <c r="C614" s="76">
        <v>925</v>
      </c>
      <c r="D614" s="72" t="s">
        <v>8</v>
      </c>
      <c r="E614" s="72" t="s">
        <v>4</v>
      </c>
      <c r="F614" s="72" t="s">
        <v>2</v>
      </c>
      <c r="G614" s="76">
        <v>1</v>
      </c>
      <c r="H614" s="72" t="s">
        <v>7</v>
      </c>
      <c r="I614" s="72" t="s">
        <v>137</v>
      </c>
      <c r="J614" s="72"/>
      <c r="K614" s="73">
        <f>SUM(K615:K616)</f>
        <v>5311.1</v>
      </c>
    </row>
    <row r="615" spans="1:17" s="18" customFormat="1" ht="18" customHeight="1" x14ac:dyDescent="0.2">
      <c r="A615" s="147"/>
      <c r="B615" s="75" t="s">
        <v>55</v>
      </c>
      <c r="C615" s="76">
        <v>925</v>
      </c>
      <c r="D615" s="72" t="s">
        <v>8</v>
      </c>
      <c r="E615" s="72" t="s">
        <v>4</v>
      </c>
      <c r="F615" s="72" t="s">
        <v>2</v>
      </c>
      <c r="G615" s="76">
        <v>1</v>
      </c>
      <c r="H615" s="72" t="s">
        <v>7</v>
      </c>
      <c r="I615" s="72" t="s">
        <v>137</v>
      </c>
      <c r="J615" s="72" t="s">
        <v>56</v>
      </c>
      <c r="K615" s="73">
        <v>3685.4</v>
      </c>
    </row>
    <row r="616" spans="1:17" s="18" customFormat="1" ht="31.5" customHeight="1" x14ac:dyDescent="0.2">
      <c r="A616" s="147"/>
      <c r="B616" s="91" t="s">
        <v>120</v>
      </c>
      <c r="C616" s="76">
        <v>925</v>
      </c>
      <c r="D616" s="72" t="s">
        <v>8</v>
      </c>
      <c r="E616" s="72" t="s">
        <v>4</v>
      </c>
      <c r="F616" s="72" t="s">
        <v>2</v>
      </c>
      <c r="G616" s="76">
        <v>1</v>
      </c>
      <c r="H616" s="72" t="s">
        <v>7</v>
      </c>
      <c r="I616" s="72" t="s">
        <v>137</v>
      </c>
      <c r="J616" s="72" t="s">
        <v>59</v>
      </c>
      <c r="K616" s="73">
        <v>1625.7</v>
      </c>
    </row>
    <row r="617" spans="1:17" s="18" customFormat="1" ht="63" customHeight="1" x14ac:dyDescent="0.2">
      <c r="A617" s="147"/>
      <c r="B617" s="92" t="s">
        <v>105</v>
      </c>
      <c r="C617" s="76">
        <v>925</v>
      </c>
      <c r="D617" s="72" t="s">
        <v>8</v>
      </c>
      <c r="E617" s="72" t="s">
        <v>4</v>
      </c>
      <c r="F617" s="72" t="s">
        <v>2</v>
      </c>
      <c r="G617" s="76">
        <v>1</v>
      </c>
      <c r="H617" s="72" t="s">
        <v>30</v>
      </c>
      <c r="I617" s="72"/>
      <c r="J617" s="72"/>
      <c r="K617" s="73">
        <f>SUM(K618)</f>
        <v>1256.5999999999999</v>
      </c>
    </row>
    <row r="618" spans="1:17" s="18" customFormat="1" ht="94.5" customHeight="1" x14ac:dyDescent="0.2">
      <c r="A618" s="147"/>
      <c r="B618" s="115" t="s">
        <v>196</v>
      </c>
      <c r="C618" s="76">
        <v>925</v>
      </c>
      <c r="D618" s="72" t="s">
        <v>8</v>
      </c>
      <c r="E618" s="72" t="s">
        <v>4</v>
      </c>
      <c r="F618" s="72" t="s">
        <v>2</v>
      </c>
      <c r="G618" s="76">
        <v>1</v>
      </c>
      <c r="H618" s="72" t="s">
        <v>30</v>
      </c>
      <c r="I618" s="72" t="s">
        <v>106</v>
      </c>
      <c r="J618" s="72"/>
      <c r="K618" s="73">
        <f>SUM(K619:K619)</f>
        <v>1256.5999999999999</v>
      </c>
    </row>
    <row r="619" spans="1:17" s="18" customFormat="1" ht="31.5" customHeight="1" x14ac:dyDescent="0.2">
      <c r="A619" s="147"/>
      <c r="B619" s="74" t="s">
        <v>120</v>
      </c>
      <c r="C619" s="76">
        <v>925</v>
      </c>
      <c r="D619" s="72" t="s">
        <v>8</v>
      </c>
      <c r="E619" s="72" t="s">
        <v>4</v>
      </c>
      <c r="F619" s="72" t="s">
        <v>2</v>
      </c>
      <c r="G619" s="76">
        <v>1</v>
      </c>
      <c r="H619" s="72" t="s">
        <v>30</v>
      </c>
      <c r="I619" s="72" t="s">
        <v>106</v>
      </c>
      <c r="J619" s="72" t="s">
        <v>59</v>
      </c>
      <c r="K619" s="73">
        <v>1256.5999999999999</v>
      </c>
    </row>
    <row r="620" spans="1:17" s="18" customFormat="1" ht="47.25" customHeight="1" x14ac:dyDescent="0.2">
      <c r="A620" s="147"/>
      <c r="B620" s="75" t="s">
        <v>478</v>
      </c>
      <c r="C620" s="76">
        <v>925</v>
      </c>
      <c r="D620" s="72" t="s">
        <v>8</v>
      </c>
      <c r="E620" s="72" t="s">
        <v>4</v>
      </c>
      <c r="F620" s="71" t="s">
        <v>223</v>
      </c>
      <c r="G620" s="71" t="s">
        <v>90</v>
      </c>
      <c r="H620" s="71" t="s">
        <v>17</v>
      </c>
      <c r="I620" s="71"/>
      <c r="J620" s="72"/>
      <c r="K620" s="73">
        <f>K621</f>
        <v>518.6</v>
      </c>
    </row>
    <row r="621" spans="1:17" s="18" customFormat="1" ht="47.25" customHeight="1" x14ac:dyDescent="0.2">
      <c r="A621" s="147"/>
      <c r="B621" s="75" t="s">
        <v>479</v>
      </c>
      <c r="C621" s="76">
        <v>925</v>
      </c>
      <c r="D621" s="72" t="s">
        <v>8</v>
      </c>
      <c r="E621" s="72" t="s">
        <v>4</v>
      </c>
      <c r="F621" s="71" t="s">
        <v>2</v>
      </c>
      <c r="G621" s="71" t="s">
        <v>90</v>
      </c>
      <c r="H621" s="71" t="s">
        <v>17</v>
      </c>
      <c r="I621" s="71" t="s">
        <v>224</v>
      </c>
      <c r="J621" s="72"/>
      <c r="K621" s="73">
        <f>K622</f>
        <v>518.6</v>
      </c>
    </row>
    <row r="622" spans="1:17" s="18" customFormat="1" ht="18" customHeight="1" x14ac:dyDescent="0.2">
      <c r="A622" s="147"/>
      <c r="B622" s="75" t="s">
        <v>22</v>
      </c>
      <c r="C622" s="76">
        <v>925</v>
      </c>
      <c r="D622" s="72" t="s">
        <v>8</v>
      </c>
      <c r="E622" s="72" t="s">
        <v>4</v>
      </c>
      <c r="F622" s="71" t="s">
        <v>2</v>
      </c>
      <c r="G622" s="71" t="s">
        <v>90</v>
      </c>
      <c r="H622" s="71" t="s">
        <v>17</v>
      </c>
      <c r="I622" s="71" t="s">
        <v>224</v>
      </c>
      <c r="J622" s="72" t="s">
        <v>58</v>
      </c>
      <c r="K622" s="73">
        <v>518.6</v>
      </c>
    </row>
    <row r="623" spans="1:17" s="18" customFormat="1" ht="19.899999999999999" customHeight="1" x14ac:dyDescent="0.2">
      <c r="A623" s="147"/>
      <c r="B623" s="75" t="s">
        <v>511</v>
      </c>
      <c r="C623" s="76">
        <v>925</v>
      </c>
      <c r="D623" s="72" t="s">
        <v>8</v>
      </c>
      <c r="E623" s="72" t="s">
        <v>4</v>
      </c>
      <c r="F623" s="71" t="s">
        <v>2</v>
      </c>
      <c r="G623" s="71" t="s">
        <v>90</v>
      </c>
      <c r="H623" s="71" t="s">
        <v>510</v>
      </c>
      <c r="I623" s="71"/>
      <c r="J623" s="72"/>
      <c r="K623" s="73">
        <f>K624+K626</f>
        <v>106627.70000000001</v>
      </c>
    </row>
    <row r="624" spans="1:17" s="18" customFormat="1" ht="56.25" customHeight="1" x14ac:dyDescent="0.2">
      <c r="A624" s="147"/>
      <c r="B624" s="75" t="s">
        <v>270</v>
      </c>
      <c r="C624" s="76">
        <v>925</v>
      </c>
      <c r="D624" s="72" t="s">
        <v>8</v>
      </c>
      <c r="E624" s="72" t="s">
        <v>4</v>
      </c>
      <c r="F624" s="71" t="s">
        <v>2</v>
      </c>
      <c r="G624" s="71" t="s">
        <v>90</v>
      </c>
      <c r="H624" s="71" t="s">
        <v>510</v>
      </c>
      <c r="I624" s="71" t="s">
        <v>271</v>
      </c>
      <c r="J624" s="72"/>
      <c r="K624" s="73">
        <f>K625</f>
        <v>6434.1</v>
      </c>
    </row>
    <row r="625" spans="1:11" s="18" customFormat="1" ht="36" customHeight="1" x14ac:dyDescent="0.2">
      <c r="A625" s="147"/>
      <c r="B625" s="75" t="s">
        <v>120</v>
      </c>
      <c r="C625" s="76">
        <v>925</v>
      </c>
      <c r="D625" s="72" t="s">
        <v>8</v>
      </c>
      <c r="E625" s="72" t="s">
        <v>4</v>
      </c>
      <c r="F625" s="71" t="s">
        <v>2</v>
      </c>
      <c r="G625" s="71" t="s">
        <v>90</v>
      </c>
      <c r="H625" s="71" t="s">
        <v>510</v>
      </c>
      <c r="I625" s="71" t="s">
        <v>271</v>
      </c>
      <c r="J625" s="72" t="s">
        <v>59</v>
      </c>
      <c r="K625" s="73">
        <v>6434.1</v>
      </c>
    </row>
    <row r="626" spans="1:11" s="18" customFormat="1" ht="146.25" customHeight="1" x14ac:dyDescent="0.2">
      <c r="A626" s="147"/>
      <c r="B626" s="75" t="s">
        <v>707</v>
      </c>
      <c r="C626" s="76">
        <v>925</v>
      </c>
      <c r="D626" s="72" t="s">
        <v>8</v>
      </c>
      <c r="E626" s="72" t="s">
        <v>4</v>
      </c>
      <c r="F626" s="71" t="s">
        <v>2</v>
      </c>
      <c r="G626" s="71" t="s">
        <v>90</v>
      </c>
      <c r="H626" s="71" t="s">
        <v>510</v>
      </c>
      <c r="I626" s="71" t="s">
        <v>517</v>
      </c>
      <c r="J626" s="72"/>
      <c r="K626" s="73">
        <f>K627</f>
        <v>100193.60000000001</v>
      </c>
    </row>
    <row r="627" spans="1:11" s="18" customFormat="1" ht="32.25" customHeight="1" x14ac:dyDescent="0.2">
      <c r="A627" s="147"/>
      <c r="B627" s="91" t="s">
        <v>120</v>
      </c>
      <c r="C627" s="76">
        <v>925</v>
      </c>
      <c r="D627" s="72" t="s">
        <v>8</v>
      </c>
      <c r="E627" s="72" t="s">
        <v>4</v>
      </c>
      <c r="F627" s="71" t="s">
        <v>2</v>
      </c>
      <c r="G627" s="71" t="s">
        <v>90</v>
      </c>
      <c r="H627" s="71" t="s">
        <v>510</v>
      </c>
      <c r="I627" s="71" t="s">
        <v>517</v>
      </c>
      <c r="J627" s="72" t="s">
        <v>59</v>
      </c>
      <c r="K627" s="73">
        <v>100193.60000000001</v>
      </c>
    </row>
    <row r="628" spans="1:11" s="18" customFormat="1" ht="31.5" customHeight="1" x14ac:dyDescent="0.2">
      <c r="A628" s="147"/>
      <c r="B628" s="92" t="s">
        <v>143</v>
      </c>
      <c r="C628" s="76">
        <v>925</v>
      </c>
      <c r="D628" s="72" t="s">
        <v>8</v>
      </c>
      <c r="E628" s="72" t="s">
        <v>4</v>
      </c>
      <c r="F628" s="71" t="s">
        <v>40</v>
      </c>
      <c r="G628" s="71"/>
      <c r="H628" s="71"/>
      <c r="I628" s="71"/>
      <c r="J628" s="72"/>
      <c r="K628" s="73">
        <f>K629</f>
        <v>27863.1</v>
      </c>
    </row>
    <row r="629" spans="1:11" s="18" customFormat="1" ht="18" customHeight="1" x14ac:dyDescent="0.2">
      <c r="A629" s="147"/>
      <c r="B629" s="75" t="s">
        <v>373</v>
      </c>
      <c r="C629" s="76">
        <v>925</v>
      </c>
      <c r="D629" s="72" t="s">
        <v>8</v>
      </c>
      <c r="E629" s="72" t="s">
        <v>4</v>
      </c>
      <c r="F629" s="71" t="s">
        <v>40</v>
      </c>
      <c r="G629" s="71" t="s">
        <v>138</v>
      </c>
      <c r="H629" s="71"/>
      <c r="I629" s="71"/>
      <c r="J629" s="72"/>
      <c r="K629" s="73">
        <f>SUM(K630)</f>
        <v>27863.1</v>
      </c>
    </row>
    <row r="630" spans="1:11" s="18" customFormat="1" ht="33.75" customHeight="1" x14ac:dyDescent="0.2">
      <c r="A630" s="147"/>
      <c r="B630" s="75" t="s">
        <v>376</v>
      </c>
      <c r="C630" s="76">
        <v>925</v>
      </c>
      <c r="D630" s="72" t="s">
        <v>8</v>
      </c>
      <c r="E630" s="72" t="s">
        <v>4</v>
      </c>
      <c r="F630" s="71" t="s">
        <v>40</v>
      </c>
      <c r="G630" s="71" t="s">
        <v>138</v>
      </c>
      <c r="H630" s="71" t="s">
        <v>2</v>
      </c>
      <c r="I630" s="71"/>
      <c r="J630" s="72"/>
      <c r="K630" s="73">
        <f>SUM(K631+K633)</f>
        <v>27863.1</v>
      </c>
    </row>
    <row r="631" spans="1:11" s="18" customFormat="1" ht="34.5" customHeight="1" x14ac:dyDescent="0.2">
      <c r="A631" s="147"/>
      <c r="B631" s="75" t="s">
        <v>698</v>
      </c>
      <c r="C631" s="76">
        <v>925</v>
      </c>
      <c r="D631" s="72" t="s">
        <v>8</v>
      </c>
      <c r="E631" s="72" t="s">
        <v>4</v>
      </c>
      <c r="F631" s="71" t="s">
        <v>40</v>
      </c>
      <c r="G631" s="71" t="s">
        <v>138</v>
      </c>
      <c r="H631" s="71" t="s">
        <v>2</v>
      </c>
      <c r="I631" s="71" t="s">
        <v>149</v>
      </c>
      <c r="J631" s="72"/>
      <c r="K631" s="73">
        <f t="shared" ref="K631" si="33">SUM(K632)</f>
        <v>27064.799999999999</v>
      </c>
    </row>
    <row r="632" spans="1:11" s="18" customFormat="1" ht="31.5" customHeight="1" x14ac:dyDescent="0.2">
      <c r="A632" s="147"/>
      <c r="B632" s="91" t="s">
        <v>120</v>
      </c>
      <c r="C632" s="76">
        <v>925</v>
      </c>
      <c r="D632" s="72" t="s">
        <v>8</v>
      </c>
      <c r="E632" s="72" t="s">
        <v>4</v>
      </c>
      <c r="F632" s="71" t="s">
        <v>40</v>
      </c>
      <c r="G632" s="71" t="s">
        <v>138</v>
      </c>
      <c r="H632" s="71" t="s">
        <v>2</v>
      </c>
      <c r="I632" s="71" t="s">
        <v>149</v>
      </c>
      <c r="J632" s="72" t="s">
        <v>59</v>
      </c>
      <c r="K632" s="73">
        <f>27064.8+452.2+346.1-452.2-346.1</f>
        <v>27064.799999999999</v>
      </c>
    </row>
    <row r="633" spans="1:11" s="18" customFormat="1" ht="25.5" customHeight="1" x14ac:dyDescent="0.2">
      <c r="A633" s="147"/>
      <c r="B633" s="91" t="s">
        <v>697</v>
      </c>
      <c r="C633" s="76">
        <v>925</v>
      </c>
      <c r="D633" s="72" t="s">
        <v>8</v>
      </c>
      <c r="E633" s="72" t="s">
        <v>4</v>
      </c>
      <c r="F633" s="71" t="s">
        <v>40</v>
      </c>
      <c r="G633" s="71" t="s">
        <v>138</v>
      </c>
      <c r="H633" s="71" t="s">
        <v>2</v>
      </c>
      <c r="I633" s="71" t="s">
        <v>696</v>
      </c>
      <c r="J633" s="72"/>
      <c r="K633" s="73">
        <f>K634</f>
        <v>798.3</v>
      </c>
    </row>
    <row r="634" spans="1:11" s="18" customFormat="1" ht="31.5" customHeight="1" x14ac:dyDescent="0.2">
      <c r="A634" s="147"/>
      <c r="B634" s="91" t="s">
        <v>120</v>
      </c>
      <c r="C634" s="76">
        <v>925</v>
      </c>
      <c r="D634" s="72" t="s">
        <v>8</v>
      </c>
      <c r="E634" s="72" t="s">
        <v>4</v>
      </c>
      <c r="F634" s="71" t="s">
        <v>40</v>
      </c>
      <c r="G634" s="71" t="s">
        <v>138</v>
      </c>
      <c r="H634" s="71" t="s">
        <v>2</v>
      </c>
      <c r="I634" s="71" t="s">
        <v>696</v>
      </c>
      <c r="J634" s="72" t="s">
        <v>59</v>
      </c>
      <c r="K634" s="73">
        <f>452.2+346.1</f>
        <v>798.3</v>
      </c>
    </row>
    <row r="635" spans="1:11" s="18" customFormat="1" ht="18" customHeight="1" x14ac:dyDescent="0.2">
      <c r="A635" s="147"/>
      <c r="B635" s="75" t="s">
        <v>144</v>
      </c>
      <c r="C635" s="76">
        <v>925</v>
      </c>
      <c r="D635" s="72" t="s">
        <v>8</v>
      </c>
      <c r="E635" s="72" t="s">
        <v>5</v>
      </c>
      <c r="F635" s="71"/>
      <c r="G635" s="71"/>
      <c r="H635" s="71"/>
      <c r="I635" s="71"/>
      <c r="J635" s="72"/>
      <c r="K635" s="73">
        <f>SUM(K636+K647)</f>
        <v>153811</v>
      </c>
    </row>
    <row r="636" spans="1:11" s="18" customFormat="1" ht="18" customHeight="1" x14ac:dyDescent="0.2">
      <c r="A636" s="147"/>
      <c r="B636" s="75" t="s">
        <v>370</v>
      </c>
      <c r="C636" s="76">
        <v>925</v>
      </c>
      <c r="D636" s="72" t="s">
        <v>8</v>
      </c>
      <c r="E636" s="72" t="s">
        <v>5</v>
      </c>
      <c r="F636" s="72" t="s">
        <v>2</v>
      </c>
      <c r="G636" s="76"/>
      <c r="H636" s="72"/>
      <c r="I636" s="72"/>
      <c r="J636" s="72"/>
      <c r="K636" s="73">
        <f t="shared" ref="K636:K639" si="34">SUM(K637)</f>
        <v>148712.29999999999</v>
      </c>
    </row>
    <row r="637" spans="1:11" s="18" customFormat="1" ht="18" customHeight="1" x14ac:dyDescent="0.2">
      <c r="A637" s="147"/>
      <c r="B637" s="92" t="s">
        <v>371</v>
      </c>
      <c r="C637" s="76">
        <v>925</v>
      </c>
      <c r="D637" s="72" t="s">
        <v>8</v>
      </c>
      <c r="E637" s="72" t="s">
        <v>5</v>
      </c>
      <c r="F637" s="72" t="s">
        <v>2</v>
      </c>
      <c r="G637" s="76">
        <v>1</v>
      </c>
      <c r="H637" s="72"/>
      <c r="I637" s="72"/>
      <c r="J637" s="72"/>
      <c r="K637" s="73">
        <f>SUM(K638+K641+K644)</f>
        <v>148712.29999999999</v>
      </c>
    </row>
    <row r="638" spans="1:11" s="18" customFormat="1" ht="66" customHeight="1" x14ac:dyDescent="0.2">
      <c r="A638" s="147"/>
      <c r="B638" s="92" t="s">
        <v>107</v>
      </c>
      <c r="C638" s="76">
        <v>925</v>
      </c>
      <c r="D638" s="72" t="s">
        <v>8</v>
      </c>
      <c r="E638" s="72" t="s">
        <v>5</v>
      </c>
      <c r="F638" s="72" t="s">
        <v>2</v>
      </c>
      <c r="G638" s="76">
        <v>1</v>
      </c>
      <c r="H638" s="72" t="s">
        <v>4</v>
      </c>
      <c r="I638" s="72"/>
      <c r="J638" s="72"/>
      <c r="K638" s="73">
        <f>SUM(K639)</f>
        <v>35002</v>
      </c>
    </row>
    <row r="639" spans="1:11" s="18" customFormat="1" ht="47.25" customHeight="1" x14ac:dyDescent="0.2">
      <c r="A639" s="147"/>
      <c r="B639" s="92" t="s">
        <v>110</v>
      </c>
      <c r="C639" s="76">
        <v>925</v>
      </c>
      <c r="D639" s="72" t="s">
        <v>8</v>
      </c>
      <c r="E639" s="72" t="s">
        <v>5</v>
      </c>
      <c r="F639" s="72" t="s">
        <v>2</v>
      </c>
      <c r="G639" s="76">
        <v>1</v>
      </c>
      <c r="H639" s="72" t="s">
        <v>4</v>
      </c>
      <c r="I639" s="72" t="s">
        <v>85</v>
      </c>
      <c r="J639" s="72"/>
      <c r="K639" s="73">
        <f t="shared" si="34"/>
        <v>35002</v>
      </c>
    </row>
    <row r="640" spans="1:11" s="18" customFormat="1" ht="31.5" customHeight="1" x14ac:dyDescent="0.2">
      <c r="A640" s="147"/>
      <c r="B640" s="91" t="s">
        <v>120</v>
      </c>
      <c r="C640" s="76">
        <v>925</v>
      </c>
      <c r="D640" s="72" t="s">
        <v>8</v>
      </c>
      <c r="E640" s="72" t="s">
        <v>5</v>
      </c>
      <c r="F640" s="72" t="s">
        <v>2</v>
      </c>
      <c r="G640" s="76">
        <v>1</v>
      </c>
      <c r="H640" s="72" t="s">
        <v>4</v>
      </c>
      <c r="I640" s="72" t="s">
        <v>85</v>
      </c>
      <c r="J640" s="72" t="s">
        <v>59</v>
      </c>
      <c r="K640" s="73">
        <v>35002</v>
      </c>
    </row>
    <row r="641" spans="1:11" s="18" customFormat="1" ht="63" customHeight="1" x14ac:dyDescent="0.2">
      <c r="A641" s="147"/>
      <c r="B641" s="92" t="s">
        <v>105</v>
      </c>
      <c r="C641" s="76">
        <v>925</v>
      </c>
      <c r="D641" s="72" t="s">
        <v>8</v>
      </c>
      <c r="E641" s="72" t="s">
        <v>5</v>
      </c>
      <c r="F641" s="72" t="s">
        <v>2</v>
      </c>
      <c r="G641" s="76">
        <v>1</v>
      </c>
      <c r="H641" s="72" t="s">
        <v>30</v>
      </c>
      <c r="I641" s="72"/>
      <c r="J641" s="72"/>
      <c r="K641" s="73">
        <f>SUM(K642)</f>
        <v>47</v>
      </c>
    </row>
    <row r="642" spans="1:11" s="18" customFormat="1" ht="94.5" customHeight="1" x14ac:dyDescent="0.2">
      <c r="A642" s="147"/>
      <c r="B642" s="115" t="s">
        <v>196</v>
      </c>
      <c r="C642" s="76">
        <v>925</v>
      </c>
      <c r="D642" s="72" t="s">
        <v>8</v>
      </c>
      <c r="E642" s="72" t="s">
        <v>5</v>
      </c>
      <c r="F642" s="72" t="s">
        <v>2</v>
      </c>
      <c r="G642" s="76">
        <v>1</v>
      </c>
      <c r="H642" s="72" t="s">
        <v>30</v>
      </c>
      <c r="I642" s="72" t="s">
        <v>106</v>
      </c>
      <c r="J642" s="72"/>
      <c r="K642" s="73">
        <f>SUM(K643:K643)</f>
        <v>47</v>
      </c>
    </row>
    <row r="643" spans="1:11" s="18" customFormat="1" ht="31.5" customHeight="1" x14ac:dyDescent="0.2">
      <c r="A643" s="147"/>
      <c r="B643" s="74" t="s">
        <v>120</v>
      </c>
      <c r="C643" s="76">
        <v>925</v>
      </c>
      <c r="D643" s="72" t="s">
        <v>8</v>
      </c>
      <c r="E643" s="72" t="s">
        <v>5</v>
      </c>
      <c r="F643" s="72" t="s">
        <v>2</v>
      </c>
      <c r="G643" s="76">
        <v>1</v>
      </c>
      <c r="H643" s="72" t="s">
        <v>30</v>
      </c>
      <c r="I643" s="72" t="s">
        <v>106</v>
      </c>
      <c r="J643" s="72" t="s">
        <v>59</v>
      </c>
      <c r="K643" s="73">
        <v>47</v>
      </c>
    </row>
    <row r="644" spans="1:11" s="18" customFormat="1" ht="78.75" customHeight="1" x14ac:dyDescent="0.2">
      <c r="A644" s="147"/>
      <c r="B644" s="75" t="s">
        <v>480</v>
      </c>
      <c r="C644" s="76">
        <v>925</v>
      </c>
      <c r="D644" s="72" t="s">
        <v>8</v>
      </c>
      <c r="E644" s="72" t="s">
        <v>5</v>
      </c>
      <c r="F644" s="72" t="s">
        <v>2</v>
      </c>
      <c r="G644" s="76">
        <v>1</v>
      </c>
      <c r="H644" s="72" t="s">
        <v>8</v>
      </c>
      <c r="I644" s="72"/>
      <c r="J644" s="72"/>
      <c r="K644" s="73">
        <f>SUBTOTAL(9,K645)</f>
        <v>113663.3</v>
      </c>
    </row>
    <row r="645" spans="1:11" s="18" customFormat="1" ht="31.5" customHeight="1" x14ac:dyDescent="0.2">
      <c r="A645" s="147"/>
      <c r="B645" s="74" t="s">
        <v>239</v>
      </c>
      <c r="C645" s="76">
        <v>925</v>
      </c>
      <c r="D645" s="72" t="s">
        <v>8</v>
      </c>
      <c r="E645" s="72" t="s">
        <v>5</v>
      </c>
      <c r="F645" s="72" t="s">
        <v>2</v>
      </c>
      <c r="G645" s="76">
        <v>1</v>
      </c>
      <c r="H645" s="72" t="s">
        <v>8</v>
      </c>
      <c r="I645" s="72" t="s">
        <v>238</v>
      </c>
      <c r="J645" s="72"/>
      <c r="K645" s="73">
        <f>SUM(K646:K646)</f>
        <v>113663.3</v>
      </c>
    </row>
    <row r="646" spans="1:11" s="18" customFormat="1" ht="31.5" customHeight="1" x14ac:dyDescent="0.2">
      <c r="A646" s="147"/>
      <c r="B646" s="91" t="s">
        <v>120</v>
      </c>
      <c r="C646" s="76">
        <v>925</v>
      </c>
      <c r="D646" s="72" t="s">
        <v>8</v>
      </c>
      <c r="E646" s="72" t="s">
        <v>5</v>
      </c>
      <c r="F646" s="72" t="s">
        <v>2</v>
      </c>
      <c r="G646" s="76">
        <v>1</v>
      </c>
      <c r="H646" s="72" t="s">
        <v>8</v>
      </c>
      <c r="I646" s="72" t="s">
        <v>238</v>
      </c>
      <c r="J646" s="72" t="s">
        <v>59</v>
      </c>
      <c r="K646" s="73">
        <v>113663.3</v>
      </c>
    </row>
    <row r="647" spans="1:11" s="18" customFormat="1" ht="31.5" customHeight="1" x14ac:dyDescent="0.2">
      <c r="A647" s="147"/>
      <c r="B647" s="74" t="s">
        <v>143</v>
      </c>
      <c r="C647" s="76">
        <v>925</v>
      </c>
      <c r="D647" s="72" t="s">
        <v>8</v>
      </c>
      <c r="E647" s="72" t="s">
        <v>5</v>
      </c>
      <c r="F647" s="72" t="s">
        <v>40</v>
      </c>
      <c r="G647" s="76"/>
      <c r="H647" s="72"/>
      <c r="I647" s="72"/>
      <c r="J647" s="72"/>
      <c r="K647" s="73">
        <f>K648</f>
        <v>5098.7</v>
      </c>
    </row>
    <row r="648" spans="1:11" s="18" customFormat="1" ht="18" customHeight="1" x14ac:dyDescent="0.2">
      <c r="A648" s="147"/>
      <c r="B648" s="75" t="s">
        <v>373</v>
      </c>
      <c r="C648" s="76">
        <v>925</v>
      </c>
      <c r="D648" s="72" t="s">
        <v>8</v>
      </c>
      <c r="E648" s="72" t="s">
        <v>5</v>
      </c>
      <c r="F648" s="72" t="s">
        <v>40</v>
      </c>
      <c r="G648" s="76">
        <v>5</v>
      </c>
      <c r="H648" s="72"/>
      <c r="I648" s="72"/>
      <c r="J648" s="72"/>
      <c r="K648" s="73">
        <f>K649</f>
        <v>5098.7</v>
      </c>
    </row>
    <row r="649" spans="1:11" s="18" customFormat="1" ht="34.5" customHeight="1" x14ac:dyDescent="0.2">
      <c r="A649" s="147"/>
      <c r="B649" s="75" t="s">
        <v>376</v>
      </c>
      <c r="C649" s="76">
        <v>925</v>
      </c>
      <c r="D649" s="72" t="s">
        <v>8</v>
      </c>
      <c r="E649" s="72" t="s">
        <v>5</v>
      </c>
      <c r="F649" s="72" t="s">
        <v>40</v>
      </c>
      <c r="G649" s="76">
        <v>5</v>
      </c>
      <c r="H649" s="72" t="s">
        <v>2</v>
      </c>
      <c r="I649" s="72"/>
      <c r="J649" s="72"/>
      <c r="K649" s="73">
        <f>K650</f>
        <v>5098.7</v>
      </c>
    </row>
    <row r="650" spans="1:11" s="18" customFormat="1" ht="38.25" customHeight="1" x14ac:dyDescent="0.2">
      <c r="A650" s="147"/>
      <c r="B650" s="75" t="s">
        <v>698</v>
      </c>
      <c r="C650" s="76">
        <v>925</v>
      </c>
      <c r="D650" s="72" t="s">
        <v>8</v>
      </c>
      <c r="E650" s="72" t="s">
        <v>5</v>
      </c>
      <c r="F650" s="72" t="s">
        <v>40</v>
      </c>
      <c r="G650" s="76">
        <v>5</v>
      </c>
      <c r="H650" s="72" t="s">
        <v>2</v>
      </c>
      <c r="I650" s="72" t="s">
        <v>149</v>
      </c>
      <c r="J650" s="72"/>
      <c r="K650" s="73">
        <f>K651</f>
        <v>5098.7</v>
      </c>
    </row>
    <row r="651" spans="1:11" s="18" customFormat="1" ht="31.5" customHeight="1" x14ac:dyDescent="0.2">
      <c r="A651" s="147"/>
      <c r="B651" s="91" t="s">
        <v>120</v>
      </c>
      <c r="C651" s="76">
        <v>925</v>
      </c>
      <c r="D651" s="72" t="s">
        <v>8</v>
      </c>
      <c r="E651" s="72" t="s">
        <v>5</v>
      </c>
      <c r="F651" s="72" t="s">
        <v>40</v>
      </c>
      <c r="G651" s="76">
        <v>5</v>
      </c>
      <c r="H651" s="72" t="s">
        <v>2</v>
      </c>
      <c r="I651" s="72" t="s">
        <v>149</v>
      </c>
      <c r="J651" s="72" t="s">
        <v>59</v>
      </c>
      <c r="K651" s="73">
        <v>5098.7</v>
      </c>
    </row>
    <row r="652" spans="1:11" s="18" customFormat="1" ht="35.25" customHeight="1" x14ac:dyDescent="0.2">
      <c r="A652" s="147"/>
      <c r="B652" s="75" t="s">
        <v>229</v>
      </c>
      <c r="C652" s="76">
        <v>925</v>
      </c>
      <c r="D652" s="72" t="s">
        <v>8</v>
      </c>
      <c r="E652" s="71" t="s">
        <v>7</v>
      </c>
      <c r="F652" s="71"/>
      <c r="G652" s="71"/>
      <c r="H652" s="71"/>
      <c r="I652" s="71"/>
      <c r="J652" s="72"/>
      <c r="K652" s="73">
        <f>SUM(K653)</f>
        <v>32.5</v>
      </c>
    </row>
    <row r="653" spans="1:11" s="18" customFormat="1" ht="18" customHeight="1" x14ac:dyDescent="0.2">
      <c r="A653" s="147"/>
      <c r="B653" s="75" t="s">
        <v>370</v>
      </c>
      <c r="C653" s="76">
        <v>925</v>
      </c>
      <c r="D653" s="71" t="s">
        <v>8</v>
      </c>
      <c r="E653" s="71" t="s">
        <v>7</v>
      </c>
      <c r="F653" s="71" t="s">
        <v>2</v>
      </c>
      <c r="G653" s="71"/>
      <c r="H653" s="71"/>
      <c r="I653" s="71"/>
      <c r="J653" s="72"/>
      <c r="K653" s="73">
        <f>SUM(K654)</f>
        <v>32.5</v>
      </c>
    </row>
    <row r="654" spans="1:11" s="18" customFormat="1" ht="39.75" customHeight="1" x14ac:dyDescent="0.2">
      <c r="A654" s="147"/>
      <c r="B654" s="75" t="s">
        <v>371</v>
      </c>
      <c r="C654" s="76">
        <v>925</v>
      </c>
      <c r="D654" s="71" t="s">
        <v>8</v>
      </c>
      <c r="E654" s="71" t="s">
        <v>7</v>
      </c>
      <c r="F654" s="71" t="s">
        <v>2</v>
      </c>
      <c r="G654" s="71" t="s">
        <v>90</v>
      </c>
      <c r="H654" s="71"/>
      <c r="I654" s="71"/>
      <c r="J654" s="72"/>
      <c r="K654" s="73">
        <f>SUM(K655)</f>
        <v>32.5</v>
      </c>
    </row>
    <row r="655" spans="1:11" s="18" customFormat="1" ht="63" customHeight="1" x14ac:dyDescent="0.2">
      <c r="A655" s="147"/>
      <c r="B655" s="92" t="s">
        <v>107</v>
      </c>
      <c r="C655" s="76">
        <v>925</v>
      </c>
      <c r="D655" s="71" t="s">
        <v>8</v>
      </c>
      <c r="E655" s="71" t="s">
        <v>7</v>
      </c>
      <c r="F655" s="71" t="s">
        <v>2</v>
      </c>
      <c r="G655" s="71" t="s">
        <v>90</v>
      </c>
      <c r="H655" s="72" t="s">
        <v>4</v>
      </c>
      <c r="I655" s="71"/>
      <c r="J655" s="72"/>
      <c r="K655" s="73">
        <f>SUM(K656)</f>
        <v>32.5</v>
      </c>
    </row>
    <row r="656" spans="1:11" s="18" customFormat="1" ht="18" customHeight="1" x14ac:dyDescent="0.2">
      <c r="A656" s="147"/>
      <c r="B656" s="75" t="s">
        <v>231</v>
      </c>
      <c r="C656" s="76">
        <v>925</v>
      </c>
      <c r="D656" s="71" t="s">
        <v>8</v>
      </c>
      <c r="E656" s="71" t="s">
        <v>7</v>
      </c>
      <c r="F656" s="71" t="s">
        <v>2</v>
      </c>
      <c r="G656" s="71" t="s">
        <v>90</v>
      </c>
      <c r="H656" s="72" t="s">
        <v>4</v>
      </c>
      <c r="I656" s="71" t="s">
        <v>230</v>
      </c>
      <c r="J656" s="72"/>
      <c r="K656" s="73">
        <f>SUM(K657)</f>
        <v>32.5</v>
      </c>
    </row>
    <row r="657" spans="1:11" s="18" customFormat="1" ht="31.5" customHeight="1" x14ac:dyDescent="0.2">
      <c r="A657" s="147"/>
      <c r="B657" s="75" t="s">
        <v>122</v>
      </c>
      <c r="C657" s="76">
        <v>925</v>
      </c>
      <c r="D657" s="71" t="s">
        <v>8</v>
      </c>
      <c r="E657" s="71" t="s">
        <v>7</v>
      </c>
      <c r="F657" s="71" t="s">
        <v>2</v>
      </c>
      <c r="G657" s="71" t="s">
        <v>90</v>
      </c>
      <c r="H657" s="72" t="s">
        <v>4</v>
      </c>
      <c r="I657" s="71" t="s">
        <v>230</v>
      </c>
      <c r="J657" s="72" t="s">
        <v>49</v>
      </c>
      <c r="K657" s="73">
        <v>32.5</v>
      </c>
    </row>
    <row r="658" spans="1:11" s="18" customFormat="1" ht="18" customHeight="1" x14ac:dyDescent="0.2">
      <c r="A658" s="147"/>
      <c r="B658" s="75" t="s">
        <v>27</v>
      </c>
      <c r="C658" s="76">
        <v>925</v>
      </c>
      <c r="D658" s="71" t="s">
        <v>8</v>
      </c>
      <c r="E658" s="72" t="s">
        <v>24</v>
      </c>
      <c r="F658" s="72"/>
      <c r="G658" s="76"/>
      <c r="H658" s="72"/>
      <c r="I658" s="72"/>
      <c r="J658" s="72"/>
      <c r="K658" s="73">
        <f>SUM(K659+K712)</f>
        <v>162577</v>
      </c>
    </row>
    <row r="659" spans="1:11" s="18" customFormat="1" ht="18" customHeight="1" x14ac:dyDescent="0.2">
      <c r="A659" s="147"/>
      <c r="B659" s="75" t="s">
        <v>370</v>
      </c>
      <c r="C659" s="76">
        <v>925</v>
      </c>
      <c r="D659" s="72" t="s">
        <v>8</v>
      </c>
      <c r="E659" s="72" t="s">
        <v>24</v>
      </c>
      <c r="F659" s="72" t="s">
        <v>2</v>
      </c>
      <c r="G659" s="76"/>
      <c r="H659" s="72"/>
      <c r="I659" s="72"/>
      <c r="J659" s="72"/>
      <c r="K659" s="73">
        <f>SUM(K660)</f>
        <v>162318.20000000001</v>
      </c>
    </row>
    <row r="660" spans="1:11" s="18" customFormat="1" ht="33" customHeight="1" x14ac:dyDescent="0.2">
      <c r="A660" s="147"/>
      <c r="B660" s="75" t="s">
        <v>371</v>
      </c>
      <c r="C660" s="76">
        <v>925</v>
      </c>
      <c r="D660" s="72" t="s">
        <v>8</v>
      </c>
      <c r="E660" s="72" t="s">
        <v>24</v>
      </c>
      <c r="F660" s="72" t="s">
        <v>2</v>
      </c>
      <c r="G660" s="76">
        <v>1</v>
      </c>
      <c r="H660" s="72"/>
      <c r="I660" s="72"/>
      <c r="J660" s="72"/>
      <c r="K660" s="73">
        <f>SUM(K688+K694+K661+K683+K676+K702+K709+K699)</f>
        <v>162318.20000000001</v>
      </c>
    </row>
    <row r="661" spans="1:11" s="18" customFormat="1" ht="66" customHeight="1" x14ac:dyDescent="0.2">
      <c r="A661" s="147"/>
      <c r="B661" s="92" t="s">
        <v>107</v>
      </c>
      <c r="C661" s="76">
        <v>925</v>
      </c>
      <c r="D661" s="72" t="s">
        <v>8</v>
      </c>
      <c r="E661" s="72" t="s">
        <v>24</v>
      </c>
      <c r="F661" s="72" t="s">
        <v>2</v>
      </c>
      <c r="G661" s="76">
        <v>1</v>
      </c>
      <c r="H661" s="72" t="s">
        <v>4</v>
      </c>
      <c r="I661" s="72"/>
      <c r="J661" s="72"/>
      <c r="K661" s="73">
        <f>SUM(K662+K666+K674+K672+K670)</f>
        <v>140236.5</v>
      </c>
    </row>
    <row r="662" spans="1:11" s="18" customFormat="1" ht="18" customHeight="1" x14ac:dyDescent="0.2">
      <c r="A662" s="147"/>
      <c r="B662" s="75" t="s">
        <v>47</v>
      </c>
      <c r="C662" s="76">
        <v>925</v>
      </c>
      <c r="D662" s="72" t="s">
        <v>8</v>
      </c>
      <c r="E662" s="72" t="s">
        <v>24</v>
      </c>
      <c r="F662" s="72" t="s">
        <v>2</v>
      </c>
      <c r="G662" s="76">
        <v>1</v>
      </c>
      <c r="H662" s="72" t="s">
        <v>4</v>
      </c>
      <c r="I662" s="72" t="s">
        <v>78</v>
      </c>
      <c r="J662" s="72"/>
      <c r="K662" s="73">
        <f>SUM(K663:K665)</f>
        <v>3077.9000000000005</v>
      </c>
    </row>
    <row r="663" spans="1:11" s="18" customFormat="1" ht="72" customHeight="1" x14ac:dyDescent="0.2">
      <c r="A663" s="147"/>
      <c r="B663" s="75" t="s">
        <v>121</v>
      </c>
      <c r="C663" s="76">
        <v>925</v>
      </c>
      <c r="D663" s="72" t="s">
        <v>8</v>
      </c>
      <c r="E663" s="72" t="s">
        <v>24</v>
      </c>
      <c r="F663" s="72" t="s">
        <v>2</v>
      </c>
      <c r="G663" s="76">
        <v>1</v>
      </c>
      <c r="H663" s="72" t="s">
        <v>4</v>
      </c>
      <c r="I663" s="72" t="s">
        <v>78</v>
      </c>
      <c r="J663" s="72" t="s">
        <v>48</v>
      </c>
      <c r="K663" s="73">
        <f>9227.7-6155.8</f>
        <v>3071.9000000000005</v>
      </c>
    </row>
    <row r="664" spans="1:11" s="18" customFormat="1" ht="31.5" customHeight="1" x14ac:dyDescent="0.2">
      <c r="A664" s="147"/>
      <c r="B664" s="75" t="s">
        <v>122</v>
      </c>
      <c r="C664" s="76">
        <v>925</v>
      </c>
      <c r="D664" s="72" t="s">
        <v>8</v>
      </c>
      <c r="E664" s="72" t="s">
        <v>24</v>
      </c>
      <c r="F664" s="72" t="s">
        <v>2</v>
      </c>
      <c r="G664" s="76">
        <v>1</v>
      </c>
      <c r="H664" s="72" t="s">
        <v>4</v>
      </c>
      <c r="I664" s="72" t="s">
        <v>78</v>
      </c>
      <c r="J664" s="72" t="s">
        <v>49</v>
      </c>
      <c r="K664" s="73">
        <v>5</v>
      </c>
    </row>
    <row r="665" spans="1:11" s="18" customFormat="1" ht="18" customHeight="1" x14ac:dyDescent="0.2">
      <c r="A665" s="147"/>
      <c r="B665" s="75" t="s">
        <v>50</v>
      </c>
      <c r="C665" s="76">
        <v>925</v>
      </c>
      <c r="D665" s="72" t="s">
        <v>8</v>
      </c>
      <c r="E665" s="72" t="s">
        <v>24</v>
      </c>
      <c r="F665" s="72" t="s">
        <v>2</v>
      </c>
      <c r="G665" s="76">
        <v>1</v>
      </c>
      <c r="H665" s="72" t="s">
        <v>4</v>
      </c>
      <c r="I665" s="72" t="s">
        <v>78</v>
      </c>
      <c r="J665" s="72" t="s">
        <v>51</v>
      </c>
      <c r="K665" s="73">
        <v>1</v>
      </c>
    </row>
    <row r="666" spans="1:11" s="18" customFormat="1" ht="47.25" customHeight="1" x14ac:dyDescent="0.2">
      <c r="A666" s="147"/>
      <c r="B666" s="92" t="s">
        <v>110</v>
      </c>
      <c r="C666" s="76">
        <v>925</v>
      </c>
      <c r="D666" s="72" t="s">
        <v>8</v>
      </c>
      <c r="E666" s="72" t="s">
        <v>24</v>
      </c>
      <c r="F666" s="72" t="s">
        <v>2</v>
      </c>
      <c r="G666" s="76">
        <v>1</v>
      </c>
      <c r="H666" s="72" t="s">
        <v>4</v>
      </c>
      <c r="I666" s="72" t="s">
        <v>85</v>
      </c>
      <c r="J666" s="72"/>
      <c r="K666" s="73">
        <f>SUM(K667:K669)</f>
        <v>107656.9</v>
      </c>
    </row>
    <row r="667" spans="1:11" s="18" customFormat="1" ht="69" customHeight="1" x14ac:dyDescent="0.2">
      <c r="A667" s="147"/>
      <c r="B667" s="75" t="s">
        <v>121</v>
      </c>
      <c r="C667" s="76">
        <v>925</v>
      </c>
      <c r="D667" s="72" t="s">
        <v>8</v>
      </c>
      <c r="E667" s="72" t="s">
        <v>24</v>
      </c>
      <c r="F667" s="72" t="s">
        <v>2</v>
      </c>
      <c r="G667" s="76">
        <v>1</v>
      </c>
      <c r="H667" s="72" t="s">
        <v>4</v>
      </c>
      <c r="I667" s="72" t="s">
        <v>85</v>
      </c>
      <c r="J667" s="72" t="s">
        <v>48</v>
      </c>
      <c r="K667" s="73">
        <f>47423.1+42031.3+4985.6</f>
        <v>94440</v>
      </c>
    </row>
    <row r="668" spans="1:11" s="18" customFormat="1" ht="31.5" customHeight="1" x14ac:dyDescent="0.2">
      <c r="A668" s="147"/>
      <c r="B668" s="75" t="s">
        <v>122</v>
      </c>
      <c r="C668" s="76">
        <v>925</v>
      </c>
      <c r="D668" s="72" t="s">
        <v>8</v>
      </c>
      <c r="E668" s="72" t="s">
        <v>24</v>
      </c>
      <c r="F668" s="72" t="s">
        <v>2</v>
      </c>
      <c r="G668" s="76">
        <v>1</v>
      </c>
      <c r="H668" s="72" t="s">
        <v>4</v>
      </c>
      <c r="I668" s="72" t="s">
        <v>85</v>
      </c>
      <c r="J668" s="72" t="s">
        <v>49</v>
      </c>
      <c r="K668" s="73">
        <f>8916.5+4237.4</f>
        <v>13153.9</v>
      </c>
    </row>
    <row r="669" spans="1:11" s="18" customFormat="1" ht="18" customHeight="1" x14ac:dyDescent="0.2">
      <c r="A669" s="147"/>
      <c r="B669" s="75" t="s">
        <v>50</v>
      </c>
      <c r="C669" s="76">
        <v>925</v>
      </c>
      <c r="D669" s="72" t="s">
        <v>8</v>
      </c>
      <c r="E669" s="72" t="s">
        <v>24</v>
      </c>
      <c r="F669" s="72" t="s">
        <v>2</v>
      </c>
      <c r="G669" s="76">
        <v>1</v>
      </c>
      <c r="H669" s="72" t="s">
        <v>4</v>
      </c>
      <c r="I669" s="72" t="s">
        <v>85</v>
      </c>
      <c r="J669" s="72" t="s">
        <v>51</v>
      </c>
      <c r="K669" s="73">
        <f>37.7+25.3</f>
        <v>63</v>
      </c>
    </row>
    <row r="670" spans="1:11" s="18" customFormat="1" ht="18" customHeight="1" x14ac:dyDescent="0.2">
      <c r="A670" s="147"/>
      <c r="B670" s="75" t="s">
        <v>228</v>
      </c>
      <c r="C670" s="76">
        <v>925</v>
      </c>
      <c r="D670" s="72" t="s">
        <v>8</v>
      </c>
      <c r="E670" s="71" t="s">
        <v>24</v>
      </c>
      <c r="F670" s="71" t="s">
        <v>2</v>
      </c>
      <c r="G670" s="90">
        <v>1</v>
      </c>
      <c r="H670" s="72" t="s">
        <v>4</v>
      </c>
      <c r="I670" s="71" t="s">
        <v>227</v>
      </c>
      <c r="J670" s="71"/>
      <c r="K670" s="73">
        <f>SUM(K671)</f>
        <v>26</v>
      </c>
    </row>
    <row r="671" spans="1:11" s="18" customFormat="1" ht="31.5" customHeight="1" x14ac:dyDescent="0.2">
      <c r="A671" s="147"/>
      <c r="B671" s="75" t="s">
        <v>122</v>
      </c>
      <c r="C671" s="76">
        <v>925</v>
      </c>
      <c r="D671" s="71" t="s">
        <v>8</v>
      </c>
      <c r="E671" s="71" t="s">
        <v>24</v>
      </c>
      <c r="F671" s="71" t="s">
        <v>2</v>
      </c>
      <c r="G671" s="90">
        <v>1</v>
      </c>
      <c r="H671" s="72" t="s">
        <v>4</v>
      </c>
      <c r="I671" s="71" t="s">
        <v>227</v>
      </c>
      <c r="J671" s="71" t="s">
        <v>49</v>
      </c>
      <c r="K671" s="73">
        <v>26</v>
      </c>
    </row>
    <row r="672" spans="1:11" s="18" customFormat="1" ht="63" customHeight="1" x14ac:dyDescent="0.2">
      <c r="A672" s="147"/>
      <c r="B672" s="92" t="s">
        <v>198</v>
      </c>
      <c r="C672" s="76">
        <v>925</v>
      </c>
      <c r="D672" s="72" t="s">
        <v>8</v>
      </c>
      <c r="E672" s="72" t="s">
        <v>24</v>
      </c>
      <c r="F672" s="72" t="s">
        <v>2</v>
      </c>
      <c r="G672" s="76">
        <v>1</v>
      </c>
      <c r="H672" s="72" t="s">
        <v>4</v>
      </c>
      <c r="I672" s="72" t="s">
        <v>115</v>
      </c>
      <c r="J672" s="72"/>
      <c r="K672" s="73">
        <f>K673</f>
        <v>73.2</v>
      </c>
    </row>
    <row r="673" spans="1:11" s="18" customFormat="1" ht="69" customHeight="1" x14ac:dyDescent="0.2">
      <c r="A673" s="147"/>
      <c r="B673" s="75" t="s">
        <v>121</v>
      </c>
      <c r="C673" s="76">
        <v>925</v>
      </c>
      <c r="D673" s="72" t="s">
        <v>8</v>
      </c>
      <c r="E673" s="72" t="s">
        <v>24</v>
      </c>
      <c r="F673" s="72" t="s">
        <v>2</v>
      </c>
      <c r="G673" s="76">
        <v>1</v>
      </c>
      <c r="H673" s="72" t="s">
        <v>4</v>
      </c>
      <c r="I673" s="72" t="s">
        <v>115</v>
      </c>
      <c r="J673" s="72" t="s">
        <v>48</v>
      </c>
      <c r="K673" s="73">
        <v>73.2</v>
      </c>
    </row>
    <row r="674" spans="1:11" s="18" customFormat="1" ht="63" customHeight="1" x14ac:dyDescent="0.2">
      <c r="A674" s="147"/>
      <c r="B674" s="74" t="s">
        <v>199</v>
      </c>
      <c r="C674" s="76">
        <v>925</v>
      </c>
      <c r="D674" s="72" t="s">
        <v>8</v>
      </c>
      <c r="E674" s="72" t="s">
        <v>24</v>
      </c>
      <c r="F674" s="72" t="s">
        <v>2</v>
      </c>
      <c r="G674" s="76">
        <v>1</v>
      </c>
      <c r="H674" s="72" t="s">
        <v>4</v>
      </c>
      <c r="I674" s="72" t="s">
        <v>109</v>
      </c>
      <c r="J674" s="72"/>
      <c r="K674" s="73">
        <f>SUM(K675:K675)</f>
        <v>29402.5</v>
      </c>
    </row>
    <row r="675" spans="1:11" s="18" customFormat="1" ht="67.5" customHeight="1" x14ac:dyDescent="0.2">
      <c r="A675" s="147"/>
      <c r="B675" s="75" t="s">
        <v>121</v>
      </c>
      <c r="C675" s="76">
        <v>925</v>
      </c>
      <c r="D675" s="72" t="s">
        <v>8</v>
      </c>
      <c r="E675" s="72" t="s">
        <v>24</v>
      </c>
      <c r="F675" s="72" t="s">
        <v>2</v>
      </c>
      <c r="G675" s="76">
        <v>1</v>
      </c>
      <c r="H675" s="72" t="s">
        <v>4</v>
      </c>
      <c r="I675" s="72" t="s">
        <v>109</v>
      </c>
      <c r="J675" s="72" t="s">
        <v>48</v>
      </c>
      <c r="K675" s="73">
        <f>9734+19668.5</f>
        <v>29402.5</v>
      </c>
    </row>
    <row r="676" spans="1:11" s="18" customFormat="1" ht="47.25" customHeight="1" x14ac:dyDescent="0.2">
      <c r="A676" s="147"/>
      <c r="B676" s="75" t="s">
        <v>187</v>
      </c>
      <c r="C676" s="76">
        <v>925</v>
      </c>
      <c r="D676" s="72" t="s">
        <v>8</v>
      </c>
      <c r="E676" s="72" t="s">
        <v>24</v>
      </c>
      <c r="F676" s="71" t="s">
        <v>2</v>
      </c>
      <c r="G676" s="71" t="s">
        <v>90</v>
      </c>
      <c r="H676" s="71" t="s">
        <v>5</v>
      </c>
      <c r="I676" s="71"/>
      <c r="J676" s="72"/>
      <c r="K676" s="73">
        <f>SUM(K677+K680)</f>
        <v>1875.7</v>
      </c>
    </row>
    <row r="677" spans="1:11" s="18" customFormat="1" ht="31.5" customHeight="1" x14ac:dyDescent="0.2">
      <c r="A677" s="147"/>
      <c r="B677" s="75" t="s">
        <v>378</v>
      </c>
      <c r="C677" s="76">
        <v>925</v>
      </c>
      <c r="D677" s="72" t="s">
        <v>8</v>
      </c>
      <c r="E677" s="72" t="s">
        <v>24</v>
      </c>
      <c r="F677" s="71" t="s">
        <v>2</v>
      </c>
      <c r="G677" s="71" t="s">
        <v>90</v>
      </c>
      <c r="H677" s="71" t="s">
        <v>5</v>
      </c>
      <c r="I677" s="71" t="s">
        <v>188</v>
      </c>
      <c r="J677" s="72"/>
      <c r="K677" s="73">
        <f>SUM(K678:K679)</f>
        <v>1200</v>
      </c>
    </row>
    <row r="678" spans="1:11" s="18" customFormat="1" ht="31.5" customHeight="1" x14ac:dyDescent="0.2">
      <c r="A678" s="147"/>
      <c r="B678" s="75" t="s">
        <v>122</v>
      </c>
      <c r="C678" s="76">
        <v>925</v>
      </c>
      <c r="D678" s="72" t="s">
        <v>8</v>
      </c>
      <c r="E678" s="72" t="s">
        <v>24</v>
      </c>
      <c r="F678" s="71" t="s">
        <v>2</v>
      </c>
      <c r="G678" s="71" t="s">
        <v>90</v>
      </c>
      <c r="H678" s="71" t="s">
        <v>5</v>
      </c>
      <c r="I678" s="71" t="s">
        <v>188</v>
      </c>
      <c r="J678" s="72" t="s">
        <v>49</v>
      </c>
      <c r="K678" s="73">
        <v>1046.8</v>
      </c>
    </row>
    <row r="679" spans="1:11" s="18" customFormat="1" ht="31.5" customHeight="1" x14ac:dyDescent="0.2">
      <c r="A679" s="147"/>
      <c r="B679" s="91" t="s">
        <v>120</v>
      </c>
      <c r="C679" s="76">
        <v>925</v>
      </c>
      <c r="D679" s="72" t="s">
        <v>8</v>
      </c>
      <c r="E679" s="72" t="s">
        <v>24</v>
      </c>
      <c r="F679" s="71" t="s">
        <v>2</v>
      </c>
      <c r="G679" s="71" t="s">
        <v>90</v>
      </c>
      <c r="H679" s="71" t="s">
        <v>5</v>
      </c>
      <c r="I679" s="71" t="s">
        <v>188</v>
      </c>
      <c r="J679" s="72" t="s">
        <v>59</v>
      </c>
      <c r="K679" s="73">
        <v>153.19999999999999</v>
      </c>
    </row>
    <row r="680" spans="1:11" s="18" customFormat="1" ht="65.25" customHeight="1" x14ac:dyDescent="0.2">
      <c r="A680" s="147"/>
      <c r="B680" s="75" t="s">
        <v>284</v>
      </c>
      <c r="C680" s="76">
        <v>925</v>
      </c>
      <c r="D680" s="72" t="s">
        <v>8</v>
      </c>
      <c r="E680" s="72" t="s">
        <v>24</v>
      </c>
      <c r="F680" s="71" t="s">
        <v>2</v>
      </c>
      <c r="G680" s="71" t="s">
        <v>90</v>
      </c>
      <c r="H680" s="71" t="s">
        <v>5</v>
      </c>
      <c r="I680" s="71" t="s">
        <v>285</v>
      </c>
      <c r="J680" s="72"/>
      <c r="K680" s="73">
        <f>K681+K682</f>
        <v>675.7</v>
      </c>
    </row>
    <row r="681" spans="1:11" s="18" customFormat="1" ht="66.75" customHeight="1" x14ac:dyDescent="0.2">
      <c r="A681" s="147"/>
      <c r="B681" s="75" t="s">
        <v>121</v>
      </c>
      <c r="C681" s="76">
        <v>925</v>
      </c>
      <c r="D681" s="72" t="s">
        <v>8</v>
      </c>
      <c r="E681" s="72" t="s">
        <v>24</v>
      </c>
      <c r="F681" s="71" t="s">
        <v>2</v>
      </c>
      <c r="G681" s="71" t="s">
        <v>90</v>
      </c>
      <c r="H681" s="71" t="s">
        <v>5</v>
      </c>
      <c r="I681" s="71" t="s">
        <v>285</v>
      </c>
      <c r="J681" s="72" t="s">
        <v>48</v>
      </c>
      <c r="K681" s="73">
        <v>490.9</v>
      </c>
    </row>
    <row r="682" spans="1:11" s="18" customFormat="1" ht="31.5" customHeight="1" x14ac:dyDescent="0.2">
      <c r="A682" s="147"/>
      <c r="B682" s="91" t="s">
        <v>120</v>
      </c>
      <c r="C682" s="76">
        <v>925</v>
      </c>
      <c r="D682" s="72" t="s">
        <v>8</v>
      </c>
      <c r="E682" s="72" t="s">
        <v>24</v>
      </c>
      <c r="F682" s="71" t="s">
        <v>2</v>
      </c>
      <c r="G682" s="71" t="s">
        <v>90</v>
      </c>
      <c r="H682" s="71" t="s">
        <v>5</v>
      </c>
      <c r="I682" s="71" t="s">
        <v>285</v>
      </c>
      <c r="J682" s="72" t="s">
        <v>59</v>
      </c>
      <c r="K682" s="73">
        <v>184.8</v>
      </c>
    </row>
    <row r="683" spans="1:11" s="18" customFormat="1" ht="31.5" customHeight="1" x14ac:dyDescent="0.2">
      <c r="A683" s="147"/>
      <c r="B683" s="75" t="s">
        <v>111</v>
      </c>
      <c r="C683" s="76">
        <v>925</v>
      </c>
      <c r="D683" s="71" t="s">
        <v>8</v>
      </c>
      <c r="E683" s="72" t="s">
        <v>24</v>
      </c>
      <c r="F683" s="72" t="s">
        <v>2</v>
      </c>
      <c r="G683" s="76">
        <v>1</v>
      </c>
      <c r="H683" s="71" t="s">
        <v>6</v>
      </c>
      <c r="I683" s="72"/>
      <c r="J683" s="72"/>
      <c r="K683" s="73">
        <f>K684+K686</f>
        <v>636.70000000000005</v>
      </c>
    </row>
    <row r="684" spans="1:11" s="18" customFormat="1" ht="126" customHeight="1" x14ac:dyDescent="0.2">
      <c r="A684" s="147"/>
      <c r="B684" s="75" t="s">
        <v>296</v>
      </c>
      <c r="C684" s="76">
        <v>925</v>
      </c>
      <c r="D684" s="72" t="s">
        <v>8</v>
      </c>
      <c r="E684" s="72" t="s">
        <v>24</v>
      </c>
      <c r="F684" s="72" t="s">
        <v>2</v>
      </c>
      <c r="G684" s="76">
        <v>1</v>
      </c>
      <c r="H684" s="71" t="s">
        <v>6</v>
      </c>
      <c r="I684" s="72" t="s">
        <v>113</v>
      </c>
      <c r="J684" s="72"/>
      <c r="K684" s="73">
        <f>SUM(K685)</f>
        <v>593</v>
      </c>
    </row>
    <row r="685" spans="1:11" s="18" customFormat="1" ht="69.75" customHeight="1" x14ac:dyDescent="0.2">
      <c r="A685" s="147"/>
      <c r="B685" s="75" t="s">
        <v>121</v>
      </c>
      <c r="C685" s="76">
        <v>925</v>
      </c>
      <c r="D685" s="72" t="s">
        <v>8</v>
      </c>
      <c r="E685" s="72" t="s">
        <v>24</v>
      </c>
      <c r="F685" s="72" t="s">
        <v>2</v>
      </c>
      <c r="G685" s="76">
        <v>1</v>
      </c>
      <c r="H685" s="71" t="s">
        <v>6</v>
      </c>
      <c r="I685" s="72" t="s">
        <v>113</v>
      </c>
      <c r="J685" s="72" t="s">
        <v>48</v>
      </c>
      <c r="K685" s="73">
        <v>593</v>
      </c>
    </row>
    <row r="686" spans="1:11" s="18" customFormat="1" ht="84.75" customHeight="1" x14ac:dyDescent="0.2">
      <c r="A686" s="147"/>
      <c r="B686" s="75" t="s">
        <v>416</v>
      </c>
      <c r="C686" s="76">
        <v>925</v>
      </c>
      <c r="D686" s="72" t="s">
        <v>8</v>
      </c>
      <c r="E686" s="72" t="s">
        <v>24</v>
      </c>
      <c r="F686" s="71" t="s">
        <v>2</v>
      </c>
      <c r="G686" s="71" t="s">
        <v>90</v>
      </c>
      <c r="H686" s="71" t="s">
        <v>6</v>
      </c>
      <c r="I686" s="71" t="s">
        <v>237</v>
      </c>
      <c r="J686" s="72"/>
      <c r="K686" s="73">
        <f>K687</f>
        <v>43.7</v>
      </c>
    </row>
    <row r="687" spans="1:11" s="18" customFormat="1" ht="73.5" customHeight="1" x14ac:dyDescent="0.2">
      <c r="A687" s="147"/>
      <c r="B687" s="75" t="s">
        <v>121</v>
      </c>
      <c r="C687" s="76">
        <v>925</v>
      </c>
      <c r="D687" s="72" t="s">
        <v>8</v>
      </c>
      <c r="E687" s="72" t="s">
        <v>24</v>
      </c>
      <c r="F687" s="71" t="s">
        <v>2</v>
      </c>
      <c r="G687" s="71" t="s">
        <v>90</v>
      </c>
      <c r="H687" s="71" t="s">
        <v>6</v>
      </c>
      <c r="I687" s="71" t="s">
        <v>237</v>
      </c>
      <c r="J687" s="72" t="s">
        <v>48</v>
      </c>
      <c r="K687" s="73">
        <v>43.7</v>
      </c>
    </row>
    <row r="688" spans="1:11" s="18" customFormat="1" ht="31.5" customHeight="1" x14ac:dyDescent="0.2">
      <c r="A688" s="147"/>
      <c r="B688" s="75" t="s">
        <v>509</v>
      </c>
      <c r="C688" s="76">
        <v>925</v>
      </c>
      <c r="D688" s="72" t="s">
        <v>8</v>
      </c>
      <c r="E688" s="72" t="s">
        <v>24</v>
      </c>
      <c r="F688" s="72" t="s">
        <v>2</v>
      </c>
      <c r="G688" s="76">
        <v>1</v>
      </c>
      <c r="H688" s="72" t="s">
        <v>7</v>
      </c>
      <c r="I688" s="72"/>
      <c r="J688" s="72"/>
      <c r="K688" s="73">
        <f>SUM(K691+K689)</f>
        <v>315</v>
      </c>
    </row>
    <row r="689" spans="1:11" s="18" customFormat="1" ht="31.5" customHeight="1" x14ac:dyDescent="0.2">
      <c r="A689" s="147"/>
      <c r="B689" s="92" t="s">
        <v>214</v>
      </c>
      <c r="C689" s="76">
        <v>925</v>
      </c>
      <c r="D689" s="72" t="s">
        <v>8</v>
      </c>
      <c r="E689" s="72" t="s">
        <v>24</v>
      </c>
      <c r="F689" s="71" t="s">
        <v>2</v>
      </c>
      <c r="G689" s="71" t="s">
        <v>90</v>
      </c>
      <c r="H689" s="72" t="s">
        <v>7</v>
      </c>
      <c r="I689" s="71" t="s">
        <v>213</v>
      </c>
      <c r="J689" s="72"/>
      <c r="K689" s="73">
        <f>K690</f>
        <v>210</v>
      </c>
    </row>
    <row r="690" spans="1:11" s="18" customFormat="1" ht="31.5" customHeight="1" x14ac:dyDescent="0.2">
      <c r="A690" s="147"/>
      <c r="B690" s="75" t="s">
        <v>122</v>
      </c>
      <c r="C690" s="76">
        <v>925</v>
      </c>
      <c r="D690" s="72" t="s">
        <v>8</v>
      </c>
      <c r="E690" s="72" t="s">
        <v>24</v>
      </c>
      <c r="F690" s="71" t="s">
        <v>2</v>
      </c>
      <c r="G690" s="71" t="s">
        <v>90</v>
      </c>
      <c r="H690" s="72" t="s">
        <v>7</v>
      </c>
      <c r="I690" s="71" t="s">
        <v>213</v>
      </c>
      <c r="J690" s="72" t="s">
        <v>49</v>
      </c>
      <c r="K690" s="73">
        <v>210</v>
      </c>
    </row>
    <row r="691" spans="1:11" s="18" customFormat="1" ht="141.75" customHeight="1" x14ac:dyDescent="0.2">
      <c r="A691" s="147"/>
      <c r="B691" s="75" t="s">
        <v>197</v>
      </c>
      <c r="C691" s="76">
        <v>925</v>
      </c>
      <c r="D691" s="72" t="s">
        <v>8</v>
      </c>
      <c r="E691" s="72" t="s">
        <v>24</v>
      </c>
      <c r="F691" s="72" t="s">
        <v>2</v>
      </c>
      <c r="G691" s="76">
        <v>1</v>
      </c>
      <c r="H691" s="72" t="s">
        <v>7</v>
      </c>
      <c r="I691" s="72" t="s">
        <v>137</v>
      </c>
      <c r="J691" s="72"/>
      <c r="K691" s="73">
        <f>SUM(K692:K693)</f>
        <v>105</v>
      </c>
    </row>
    <row r="692" spans="1:11" s="18" customFormat="1" ht="68.25" customHeight="1" x14ac:dyDescent="0.2">
      <c r="A692" s="147"/>
      <c r="B692" s="75" t="s">
        <v>121</v>
      </c>
      <c r="C692" s="76">
        <v>925</v>
      </c>
      <c r="D692" s="72" t="s">
        <v>8</v>
      </c>
      <c r="E692" s="72" t="s">
        <v>24</v>
      </c>
      <c r="F692" s="72" t="s">
        <v>2</v>
      </c>
      <c r="G692" s="76">
        <v>1</v>
      </c>
      <c r="H692" s="72" t="s">
        <v>7</v>
      </c>
      <c r="I692" s="72" t="s">
        <v>137</v>
      </c>
      <c r="J692" s="72" t="s">
        <v>48</v>
      </c>
      <c r="K692" s="73">
        <v>80</v>
      </c>
    </row>
    <row r="693" spans="1:11" s="18" customFormat="1" ht="31.5" customHeight="1" x14ac:dyDescent="0.2">
      <c r="A693" s="147"/>
      <c r="B693" s="75" t="s">
        <v>122</v>
      </c>
      <c r="C693" s="76">
        <v>925</v>
      </c>
      <c r="D693" s="72" t="s">
        <v>8</v>
      </c>
      <c r="E693" s="72" t="s">
        <v>24</v>
      </c>
      <c r="F693" s="72" t="s">
        <v>2</v>
      </c>
      <c r="G693" s="76">
        <v>1</v>
      </c>
      <c r="H693" s="72" t="s">
        <v>7</v>
      </c>
      <c r="I693" s="72" t="s">
        <v>137</v>
      </c>
      <c r="J693" s="72" t="s">
        <v>49</v>
      </c>
      <c r="K693" s="73">
        <v>25</v>
      </c>
    </row>
    <row r="694" spans="1:11" s="18" customFormat="1" ht="63" customHeight="1" x14ac:dyDescent="0.2">
      <c r="A694" s="147"/>
      <c r="B694" s="75" t="s">
        <v>105</v>
      </c>
      <c r="C694" s="76">
        <v>925</v>
      </c>
      <c r="D694" s="72" t="s">
        <v>8</v>
      </c>
      <c r="E694" s="72" t="s">
        <v>24</v>
      </c>
      <c r="F694" s="72" t="s">
        <v>2</v>
      </c>
      <c r="G694" s="76">
        <v>1</v>
      </c>
      <c r="H694" s="72" t="s">
        <v>30</v>
      </c>
      <c r="I694" s="72"/>
      <c r="J694" s="72"/>
      <c r="K694" s="73">
        <f>SUM(K695+K697)</f>
        <v>4601</v>
      </c>
    </row>
    <row r="695" spans="1:11" s="18" customFormat="1" ht="31.5" customHeight="1" x14ac:dyDescent="0.2">
      <c r="A695" s="147"/>
      <c r="B695" s="92" t="s">
        <v>141</v>
      </c>
      <c r="C695" s="76">
        <v>925</v>
      </c>
      <c r="D695" s="72" t="s">
        <v>8</v>
      </c>
      <c r="E695" s="72" t="s">
        <v>24</v>
      </c>
      <c r="F695" s="72" t="s">
        <v>2</v>
      </c>
      <c r="G695" s="76">
        <v>1</v>
      </c>
      <c r="H695" s="72" t="s">
        <v>30</v>
      </c>
      <c r="I695" s="72" t="s">
        <v>114</v>
      </c>
      <c r="J695" s="72"/>
      <c r="K695" s="73">
        <f>SUM(K696:K696)</f>
        <v>4573.2</v>
      </c>
    </row>
    <row r="696" spans="1:11" s="18" customFormat="1" ht="31.5" customHeight="1" x14ac:dyDescent="0.2">
      <c r="A696" s="147"/>
      <c r="B696" s="91" t="s">
        <v>120</v>
      </c>
      <c r="C696" s="76">
        <v>925</v>
      </c>
      <c r="D696" s="72" t="s">
        <v>8</v>
      </c>
      <c r="E696" s="72" t="s">
        <v>24</v>
      </c>
      <c r="F696" s="72" t="s">
        <v>2</v>
      </c>
      <c r="G696" s="76">
        <v>1</v>
      </c>
      <c r="H696" s="72" t="s">
        <v>30</v>
      </c>
      <c r="I696" s="72" t="s">
        <v>114</v>
      </c>
      <c r="J696" s="72" t="s">
        <v>59</v>
      </c>
      <c r="K696" s="73">
        <v>4573.2</v>
      </c>
    </row>
    <row r="697" spans="1:11" s="18" customFormat="1" ht="94.5" customHeight="1" x14ac:dyDescent="0.2">
      <c r="A697" s="147"/>
      <c r="B697" s="115" t="s">
        <v>196</v>
      </c>
      <c r="C697" s="76">
        <v>925</v>
      </c>
      <c r="D697" s="72" t="s">
        <v>8</v>
      </c>
      <c r="E697" s="72" t="s">
        <v>24</v>
      </c>
      <c r="F697" s="72" t="s">
        <v>2</v>
      </c>
      <c r="G697" s="76">
        <v>1</v>
      </c>
      <c r="H697" s="72" t="s">
        <v>30</v>
      </c>
      <c r="I697" s="72" t="s">
        <v>106</v>
      </c>
      <c r="J697" s="72"/>
      <c r="K697" s="73">
        <f>SUM(K698)</f>
        <v>27.8</v>
      </c>
    </row>
    <row r="698" spans="1:11" s="18" customFormat="1" ht="66.75" customHeight="1" x14ac:dyDescent="0.2">
      <c r="A698" s="147"/>
      <c r="B698" s="75" t="s">
        <v>121</v>
      </c>
      <c r="C698" s="76">
        <v>925</v>
      </c>
      <c r="D698" s="72" t="s">
        <v>8</v>
      </c>
      <c r="E698" s="72" t="s">
        <v>24</v>
      </c>
      <c r="F698" s="72" t="s">
        <v>2</v>
      </c>
      <c r="G698" s="76">
        <v>1</v>
      </c>
      <c r="H698" s="72" t="s">
        <v>30</v>
      </c>
      <c r="I698" s="72" t="s">
        <v>106</v>
      </c>
      <c r="J698" s="72" t="s">
        <v>48</v>
      </c>
      <c r="K698" s="73">
        <f>8.3+18.8+0.7</f>
        <v>27.8</v>
      </c>
    </row>
    <row r="699" spans="1:11" s="18" customFormat="1" ht="47.25" customHeight="1" x14ac:dyDescent="0.2">
      <c r="A699" s="147"/>
      <c r="B699" s="75" t="s">
        <v>155</v>
      </c>
      <c r="C699" s="76">
        <v>925</v>
      </c>
      <c r="D699" s="72" t="s">
        <v>8</v>
      </c>
      <c r="E699" s="72" t="s">
        <v>24</v>
      </c>
      <c r="F699" s="71" t="s">
        <v>2</v>
      </c>
      <c r="G699" s="71" t="s">
        <v>90</v>
      </c>
      <c r="H699" s="71" t="s">
        <v>24</v>
      </c>
      <c r="I699" s="71"/>
      <c r="J699" s="72"/>
      <c r="K699" s="73">
        <f>K700</f>
        <v>3871.8</v>
      </c>
    </row>
    <row r="700" spans="1:11" s="18" customFormat="1" ht="18" customHeight="1" x14ac:dyDescent="0.2">
      <c r="A700" s="147"/>
      <c r="B700" s="75" t="s">
        <v>292</v>
      </c>
      <c r="C700" s="76">
        <v>925</v>
      </c>
      <c r="D700" s="72" t="s">
        <v>8</v>
      </c>
      <c r="E700" s="72" t="s">
        <v>24</v>
      </c>
      <c r="F700" s="71" t="s">
        <v>2</v>
      </c>
      <c r="G700" s="71" t="s">
        <v>90</v>
      </c>
      <c r="H700" s="71" t="s">
        <v>24</v>
      </c>
      <c r="I700" s="71" t="s">
        <v>293</v>
      </c>
      <c r="J700" s="72"/>
      <c r="K700" s="73">
        <f>K701</f>
        <v>3871.8</v>
      </c>
    </row>
    <row r="701" spans="1:11" s="18" customFormat="1" ht="31.5" customHeight="1" x14ac:dyDescent="0.2">
      <c r="A701" s="147"/>
      <c r="B701" s="75" t="s">
        <v>120</v>
      </c>
      <c r="C701" s="76">
        <v>925</v>
      </c>
      <c r="D701" s="72" t="s">
        <v>8</v>
      </c>
      <c r="E701" s="72" t="s">
        <v>24</v>
      </c>
      <c r="F701" s="71" t="s">
        <v>2</v>
      </c>
      <c r="G701" s="71" t="s">
        <v>90</v>
      </c>
      <c r="H701" s="71" t="s">
        <v>24</v>
      </c>
      <c r="I701" s="71" t="s">
        <v>293</v>
      </c>
      <c r="J701" s="72" t="s">
        <v>59</v>
      </c>
      <c r="K701" s="73">
        <f>2111.8+60+300+1400</f>
        <v>3871.8</v>
      </c>
    </row>
    <row r="702" spans="1:11" s="18" customFormat="1" ht="31.5" customHeight="1" x14ac:dyDescent="0.2">
      <c r="A702" s="147"/>
      <c r="B702" s="75" t="s">
        <v>414</v>
      </c>
      <c r="C702" s="76">
        <v>925</v>
      </c>
      <c r="D702" s="72" t="s">
        <v>8</v>
      </c>
      <c r="E702" s="72" t="s">
        <v>24</v>
      </c>
      <c r="F702" s="71" t="s">
        <v>2</v>
      </c>
      <c r="G702" s="71" t="s">
        <v>90</v>
      </c>
      <c r="H702" s="71" t="s">
        <v>21</v>
      </c>
      <c r="I702" s="71"/>
      <c r="J702" s="72"/>
      <c r="K702" s="73">
        <f>SUM(K703+K706)</f>
        <v>9536.2000000000007</v>
      </c>
    </row>
    <row r="703" spans="1:11" s="18" customFormat="1" ht="18" customHeight="1" x14ac:dyDescent="0.2">
      <c r="A703" s="147"/>
      <c r="B703" s="75" t="s">
        <v>702</v>
      </c>
      <c r="C703" s="76">
        <v>925</v>
      </c>
      <c r="D703" s="72" t="s">
        <v>8</v>
      </c>
      <c r="E703" s="72" t="s">
        <v>24</v>
      </c>
      <c r="F703" s="71" t="s">
        <v>2</v>
      </c>
      <c r="G703" s="71" t="s">
        <v>90</v>
      </c>
      <c r="H703" s="71" t="s">
        <v>21</v>
      </c>
      <c r="I703" s="71" t="s">
        <v>194</v>
      </c>
      <c r="J703" s="72"/>
      <c r="K703" s="73">
        <f>K705+K704</f>
        <v>4953.2</v>
      </c>
    </row>
    <row r="704" spans="1:11" s="18" customFormat="1" ht="31.5" customHeight="1" x14ac:dyDescent="0.2">
      <c r="A704" s="147"/>
      <c r="B704" s="75" t="s">
        <v>122</v>
      </c>
      <c r="C704" s="76">
        <v>925</v>
      </c>
      <c r="D704" s="72" t="s">
        <v>8</v>
      </c>
      <c r="E704" s="72" t="s">
        <v>24</v>
      </c>
      <c r="F704" s="71" t="s">
        <v>2</v>
      </c>
      <c r="G704" s="71" t="s">
        <v>90</v>
      </c>
      <c r="H704" s="71" t="s">
        <v>21</v>
      </c>
      <c r="I704" s="71" t="s">
        <v>194</v>
      </c>
      <c r="J704" s="72" t="s">
        <v>49</v>
      </c>
      <c r="K704" s="73">
        <v>127</v>
      </c>
    </row>
    <row r="705" spans="1:11" s="18" customFormat="1" ht="31.5" customHeight="1" x14ac:dyDescent="0.2">
      <c r="A705" s="147"/>
      <c r="B705" s="75" t="s">
        <v>120</v>
      </c>
      <c r="C705" s="76">
        <v>925</v>
      </c>
      <c r="D705" s="72" t="s">
        <v>8</v>
      </c>
      <c r="E705" s="72" t="s">
        <v>24</v>
      </c>
      <c r="F705" s="71" t="s">
        <v>2</v>
      </c>
      <c r="G705" s="71" t="s">
        <v>90</v>
      </c>
      <c r="H705" s="71" t="s">
        <v>21</v>
      </c>
      <c r="I705" s="71" t="s">
        <v>194</v>
      </c>
      <c r="J705" s="72" t="s">
        <v>59</v>
      </c>
      <c r="K705" s="73">
        <f>3835+991.2</f>
        <v>4826.2</v>
      </c>
    </row>
    <row r="706" spans="1:11" s="18" customFormat="1" ht="63" customHeight="1" x14ac:dyDescent="0.2">
      <c r="A706" s="147"/>
      <c r="B706" s="75" t="s">
        <v>415</v>
      </c>
      <c r="C706" s="76">
        <v>925</v>
      </c>
      <c r="D706" s="72" t="s">
        <v>8</v>
      </c>
      <c r="E706" s="72" t="s">
        <v>24</v>
      </c>
      <c r="F706" s="71" t="s">
        <v>2</v>
      </c>
      <c r="G706" s="71" t="s">
        <v>90</v>
      </c>
      <c r="H706" s="71" t="s">
        <v>21</v>
      </c>
      <c r="I706" s="71" t="s">
        <v>413</v>
      </c>
      <c r="J706" s="71"/>
      <c r="K706" s="73">
        <f>SUM(K707:K708)</f>
        <v>4583</v>
      </c>
    </row>
    <row r="707" spans="1:11" s="18" customFormat="1" ht="65.25" customHeight="1" x14ac:dyDescent="0.2">
      <c r="A707" s="147"/>
      <c r="B707" s="75" t="s">
        <v>121</v>
      </c>
      <c r="C707" s="76">
        <v>925</v>
      </c>
      <c r="D707" s="72" t="s">
        <v>8</v>
      </c>
      <c r="E707" s="72" t="s">
        <v>24</v>
      </c>
      <c r="F707" s="71" t="s">
        <v>2</v>
      </c>
      <c r="G707" s="71" t="s">
        <v>90</v>
      </c>
      <c r="H707" s="71" t="s">
        <v>21</v>
      </c>
      <c r="I707" s="71" t="s">
        <v>413</v>
      </c>
      <c r="J707" s="71" t="s">
        <v>48</v>
      </c>
      <c r="K707" s="73">
        <f>67.7</f>
        <v>67.7</v>
      </c>
    </row>
    <row r="708" spans="1:11" s="18" customFormat="1" ht="31.5" customHeight="1" x14ac:dyDescent="0.2">
      <c r="A708" s="147"/>
      <c r="B708" s="74" t="s">
        <v>120</v>
      </c>
      <c r="C708" s="76">
        <v>925</v>
      </c>
      <c r="D708" s="72" t="s">
        <v>8</v>
      </c>
      <c r="E708" s="72" t="s">
        <v>24</v>
      </c>
      <c r="F708" s="71" t="s">
        <v>2</v>
      </c>
      <c r="G708" s="71" t="s">
        <v>90</v>
      </c>
      <c r="H708" s="71" t="s">
        <v>21</v>
      </c>
      <c r="I708" s="71" t="s">
        <v>413</v>
      </c>
      <c r="J708" s="71" t="s">
        <v>59</v>
      </c>
      <c r="K708" s="73">
        <f>4515.3</f>
        <v>4515.3</v>
      </c>
    </row>
    <row r="709" spans="1:11" s="18" customFormat="1" ht="31.5" customHeight="1" x14ac:dyDescent="0.2">
      <c r="A709" s="147"/>
      <c r="B709" s="75" t="s">
        <v>536</v>
      </c>
      <c r="C709" s="76">
        <v>925</v>
      </c>
      <c r="D709" s="72" t="s">
        <v>8</v>
      </c>
      <c r="E709" s="72" t="s">
        <v>24</v>
      </c>
      <c r="F709" s="71" t="s">
        <v>2</v>
      </c>
      <c r="G709" s="71" t="s">
        <v>90</v>
      </c>
      <c r="H709" s="71" t="s">
        <v>23</v>
      </c>
      <c r="I709" s="71"/>
      <c r="J709" s="72"/>
      <c r="K709" s="73">
        <f>SUM(K710)</f>
        <v>1245.3</v>
      </c>
    </row>
    <row r="710" spans="1:11" s="18" customFormat="1" ht="18" customHeight="1" x14ac:dyDescent="0.2">
      <c r="A710" s="147"/>
      <c r="B710" s="75" t="s">
        <v>475</v>
      </c>
      <c r="C710" s="76">
        <v>925</v>
      </c>
      <c r="D710" s="72" t="s">
        <v>8</v>
      </c>
      <c r="E710" s="72" t="s">
        <v>24</v>
      </c>
      <c r="F710" s="71" t="s">
        <v>2</v>
      </c>
      <c r="G710" s="71" t="s">
        <v>90</v>
      </c>
      <c r="H710" s="71" t="s">
        <v>23</v>
      </c>
      <c r="I710" s="71" t="s">
        <v>476</v>
      </c>
      <c r="J710" s="72"/>
      <c r="K710" s="73">
        <f>K711</f>
        <v>1245.3</v>
      </c>
    </row>
    <row r="711" spans="1:11" s="18" customFormat="1" ht="31.5" customHeight="1" x14ac:dyDescent="0.2">
      <c r="A711" s="147"/>
      <c r="B711" s="75" t="s">
        <v>120</v>
      </c>
      <c r="C711" s="76">
        <v>925</v>
      </c>
      <c r="D711" s="72" t="s">
        <v>8</v>
      </c>
      <c r="E711" s="72" t="s">
        <v>24</v>
      </c>
      <c r="F711" s="71" t="s">
        <v>2</v>
      </c>
      <c r="G711" s="71" t="s">
        <v>90</v>
      </c>
      <c r="H711" s="71" t="s">
        <v>23</v>
      </c>
      <c r="I711" s="71" t="s">
        <v>476</v>
      </c>
      <c r="J711" s="72" t="s">
        <v>59</v>
      </c>
      <c r="K711" s="73">
        <v>1245.3</v>
      </c>
    </row>
    <row r="712" spans="1:11" s="18" customFormat="1" ht="31.5" customHeight="1" x14ac:dyDescent="0.2">
      <c r="A712" s="147"/>
      <c r="B712" s="75" t="s">
        <v>274</v>
      </c>
      <c r="C712" s="76">
        <v>925</v>
      </c>
      <c r="D712" s="72" t="s">
        <v>8</v>
      </c>
      <c r="E712" s="72" t="s">
        <v>24</v>
      </c>
      <c r="F712" s="71" t="s">
        <v>70</v>
      </c>
      <c r="G712" s="71"/>
      <c r="H712" s="71"/>
      <c r="I712" s="71"/>
      <c r="J712" s="71"/>
      <c r="K712" s="73">
        <f>K713+K717</f>
        <v>258.8</v>
      </c>
    </row>
    <row r="713" spans="1:11" s="18" customFormat="1" ht="47.25" customHeight="1" x14ac:dyDescent="0.2">
      <c r="A713" s="147"/>
      <c r="B713" s="75" t="s">
        <v>322</v>
      </c>
      <c r="C713" s="76">
        <v>925</v>
      </c>
      <c r="D713" s="72" t="s">
        <v>8</v>
      </c>
      <c r="E713" s="72" t="s">
        <v>24</v>
      </c>
      <c r="F713" s="71" t="s">
        <v>70</v>
      </c>
      <c r="G713" s="71" t="s">
        <v>90</v>
      </c>
      <c r="H713" s="71"/>
      <c r="I713" s="71"/>
      <c r="J713" s="71"/>
      <c r="K713" s="73">
        <f>K714</f>
        <v>183</v>
      </c>
    </row>
    <row r="714" spans="1:11" s="18" customFormat="1" ht="47.25" customHeight="1" x14ac:dyDescent="0.2">
      <c r="A714" s="147"/>
      <c r="B714" s="75" t="s">
        <v>323</v>
      </c>
      <c r="C714" s="76">
        <v>925</v>
      </c>
      <c r="D714" s="72" t="s">
        <v>8</v>
      </c>
      <c r="E714" s="72" t="s">
        <v>24</v>
      </c>
      <c r="F714" s="71" t="s">
        <v>70</v>
      </c>
      <c r="G714" s="71" t="s">
        <v>90</v>
      </c>
      <c r="H714" s="71" t="s">
        <v>2</v>
      </c>
      <c r="I714" s="71"/>
      <c r="J714" s="71"/>
      <c r="K714" s="73">
        <f>K715</f>
        <v>183</v>
      </c>
    </row>
    <row r="715" spans="1:11" s="18" customFormat="1" ht="78.75" customHeight="1" x14ac:dyDescent="0.2">
      <c r="A715" s="147"/>
      <c r="B715" s="75" t="s">
        <v>324</v>
      </c>
      <c r="C715" s="76">
        <v>925</v>
      </c>
      <c r="D715" s="72" t="s">
        <v>8</v>
      </c>
      <c r="E715" s="72" t="s">
        <v>24</v>
      </c>
      <c r="F715" s="71" t="s">
        <v>70</v>
      </c>
      <c r="G715" s="71" t="s">
        <v>90</v>
      </c>
      <c r="H715" s="71" t="s">
        <v>2</v>
      </c>
      <c r="I715" s="71" t="s">
        <v>273</v>
      </c>
      <c r="J715" s="71"/>
      <c r="K715" s="73">
        <f>K716</f>
        <v>183</v>
      </c>
    </row>
    <row r="716" spans="1:11" s="18" customFormat="1" ht="31.5" customHeight="1" x14ac:dyDescent="0.2">
      <c r="A716" s="147"/>
      <c r="B716" s="75" t="s">
        <v>122</v>
      </c>
      <c r="C716" s="76">
        <v>925</v>
      </c>
      <c r="D716" s="72" t="s">
        <v>8</v>
      </c>
      <c r="E716" s="72" t="s">
        <v>24</v>
      </c>
      <c r="F716" s="71" t="s">
        <v>70</v>
      </c>
      <c r="G716" s="71" t="s">
        <v>90</v>
      </c>
      <c r="H716" s="71" t="s">
        <v>2</v>
      </c>
      <c r="I716" s="71" t="s">
        <v>273</v>
      </c>
      <c r="J716" s="71" t="s">
        <v>49</v>
      </c>
      <c r="K716" s="73">
        <f>73+40+70</f>
        <v>183</v>
      </c>
    </row>
    <row r="717" spans="1:11" s="18" customFormat="1" ht="31.5" customHeight="1" x14ac:dyDescent="0.2">
      <c r="A717" s="147"/>
      <c r="B717" s="75" t="s">
        <v>325</v>
      </c>
      <c r="C717" s="76">
        <v>925</v>
      </c>
      <c r="D717" s="72" t="s">
        <v>8</v>
      </c>
      <c r="E717" s="72" t="s">
        <v>24</v>
      </c>
      <c r="F717" s="71" t="s">
        <v>70</v>
      </c>
      <c r="G717" s="71" t="s">
        <v>116</v>
      </c>
      <c r="H717" s="71"/>
      <c r="I717" s="71"/>
      <c r="J717" s="71"/>
      <c r="K717" s="73">
        <f>SUM(K718)</f>
        <v>75.8</v>
      </c>
    </row>
    <row r="718" spans="1:11" s="18" customFormat="1" ht="96" customHeight="1" x14ac:dyDescent="0.2">
      <c r="A718" s="147"/>
      <c r="B718" s="75" t="s">
        <v>497</v>
      </c>
      <c r="C718" s="76">
        <v>925</v>
      </c>
      <c r="D718" s="72" t="s">
        <v>8</v>
      </c>
      <c r="E718" s="72" t="s">
        <v>24</v>
      </c>
      <c r="F718" s="71" t="s">
        <v>70</v>
      </c>
      <c r="G718" s="71" t="s">
        <v>116</v>
      </c>
      <c r="H718" s="71" t="s">
        <v>2</v>
      </c>
      <c r="I718" s="71"/>
      <c r="J718" s="71"/>
      <c r="K718" s="73">
        <f>SUM(K719)</f>
        <v>75.8</v>
      </c>
    </row>
    <row r="719" spans="1:11" s="18" customFormat="1" ht="47.25" customHeight="1" x14ac:dyDescent="0.2">
      <c r="A719" s="147"/>
      <c r="B719" s="75" t="s">
        <v>498</v>
      </c>
      <c r="C719" s="76">
        <v>925</v>
      </c>
      <c r="D719" s="72" t="s">
        <v>8</v>
      </c>
      <c r="E719" s="72" t="s">
        <v>24</v>
      </c>
      <c r="F719" s="71" t="s">
        <v>70</v>
      </c>
      <c r="G719" s="71" t="s">
        <v>116</v>
      </c>
      <c r="H719" s="71" t="s">
        <v>2</v>
      </c>
      <c r="I719" s="71" t="s">
        <v>154</v>
      </c>
      <c r="J719" s="71"/>
      <c r="K719" s="73">
        <f>SUM(K720)</f>
        <v>75.8</v>
      </c>
    </row>
    <row r="720" spans="1:11" s="18" customFormat="1" ht="31.5" customHeight="1" x14ac:dyDescent="0.2">
      <c r="A720" s="147"/>
      <c r="B720" s="75" t="s">
        <v>122</v>
      </c>
      <c r="C720" s="76">
        <v>925</v>
      </c>
      <c r="D720" s="72" t="s">
        <v>8</v>
      </c>
      <c r="E720" s="72" t="s">
        <v>24</v>
      </c>
      <c r="F720" s="71" t="s">
        <v>70</v>
      </c>
      <c r="G720" s="71" t="s">
        <v>116</v>
      </c>
      <c r="H720" s="71" t="s">
        <v>2</v>
      </c>
      <c r="I720" s="71" t="s">
        <v>154</v>
      </c>
      <c r="J720" s="71" t="s">
        <v>49</v>
      </c>
      <c r="K720" s="73">
        <v>75.8</v>
      </c>
    </row>
    <row r="721" spans="1:12" s="18" customFormat="1" ht="18" customHeight="1" x14ac:dyDescent="0.2">
      <c r="A721" s="147"/>
      <c r="B721" s="75" t="s">
        <v>20</v>
      </c>
      <c r="C721" s="76">
        <v>925</v>
      </c>
      <c r="D721" s="72" t="s">
        <v>21</v>
      </c>
      <c r="E721" s="72"/>
      <c r="F721" s="72"/>
      <c r="G721" s="76"/>
      <c r="H721" s="72"/>
      <c r="I721" s="72"/>
      <c r="J721" s="72"/>
      <c r="K721" s="73">
        <f t="shared" ref="K721:K725" si="35">SUM(K722)</f>
        <v>15177.7</v>
      </c>
    </row>
    <row r="722" spans="1:12" s="18" customFormat="1" ht="18" customHeight="1" x14ac:dyDescent="0.2">
      <c r="A722" s="147"/>
      <c r="B722" s="75" t="s">
        <v>29</v>
      </c>
      <c r="C722" s="76">
        <v>925</v>
      </c>
      <c r="D722" s="72" t="s">
        <v>21</v>
      </c>
      <c r="E722" s="72" t="s">
        <v>6</v>
      </c>
      <c r="F722" s="72"/>
      <c r="G722" s="76"/>
      <c r="H722" s="72"/>
      <c r="I722" s="72"/>
      <c r="J722" s="72"/>
      <c r="K722" s="73">
        <f t="shared" si="35"/>
        <v>15177.7</v>
      </c>
    </row>
    <row r="723" spans="1:12" s="18" customFormat="1" ht="18" customHeight="1" x14ac:dyDescent="0.2">
      <c r="A723" s="147"/>
      <c r="B723" s="75" t="s">
        <v>370</v>
      </c>
      <c r="C723" s="76">
        <v>925</v>
      </c>
      <c r="D723" s="72" t="s">
        <v>21</v>
      </c>
      <c r="E723" s="72" t="s">
        <v>6</v>
      </c>
      <c r="F723" s="72" t="s">
        <v>2</v>
      </c>
      <c r="G723" s="76"/>
      <c r="H723" s="72"/>
      <c r="I723" s="72"/>
      <c r="J723" s="72"/>
      <c r="K723" s="73">
        <f t="shared" si="35"/>
        <v>15177.7</v>
      </c>
    </row>
    <row r="724" spans="1:12" s="18" customFormat="1" ht="16.5" customHeight="1" x14ac:dyDescent="0.2">
      <c r="A724" s="147"/>
      <c r="B724" s="92" t="s">
        <v>371</v>
      </c>
      <c r="C724" s="76">
        <v>925</v>
      </c>
      <c r="D724" s="72" t="s">
        <v>21</v>
      </c>
      <c r="E724" s="72" t="s">
        <v>6</v>
      </c>
      <c r="F724" s="72" t="s">
        <v>2</v>
      </c>
      <c r="G724" s="76">
        <v>1</v>
      </c>
      <c r="H724" s="72"/>
      <c r="I724" s="72"/>
      <c r="J724" s="72"/>
      <c r="K724" s="73">
        <f t="shared" si="35"/>
        <v>15177.7</v>
      </c>
    </row>
    <row r="725" spans="1:12" s="18" customFormat="1" ht="69" customHeight="1" x14ac:dyDescent="0.2">
      <c r="A725" s="147"/>
      <c r="B725" s="92" t="s">
        <v>107</v>
      </c>
      <c r="C725" s="76">
        <v>925</v>
      </c>
      <c r="D725" s="72" t="s">
        <v>21</v>
      </c>
      <c r="E725" s="72" t="s">
        <v>6</v>
      </c>
      <c r="F725" s="72" t="s">
        <v>2</v>
      </c>
      <c r="G725" s="76">
        <v>1</v>
      </c>
      <c r="H725" s="72" t="s">
        <v>4</v>
      </c>
      <c r="I725" s="72"/>
      <c r="J725" s="72"/>
      <c r="K725" s="73">
        <f t="shared" si="35"/>
        <v>15177.7</v>
      </c>
    </row>
    <row r="726" spans="1:12" s="18" customFormat="1" ht="63" customHeight="1" x14ac:dyDescent="0.2">
      <c r="A726" s="147"/>
      <c r="B726" s="92" t="s">
        <v>198</v>
      </c>
      <c r="C726" s="76">
        <v>925</v>
      </c>
      <c r="D726" s="72" t="s">
        <v>21</v>
      </c>
      <c r="E726" s="72" t="s">
        <v>6</v>
      </c>
      <c r="F726" s="72" t="s">
        <v>2</v>
      </c>
      <c r="G726" s="76">
        <v>1</v>
      </c>
      <c r="H726" s="72" t="s">
        <v>4</v>
      </c>
      <c r="I726" s="72" t="s">
        <v>115</v>
      </c>
      <c r="J726" s="72"/>
      <c r="K726" s="73">
        <f>SUM(K727:K728)</f>
        <v>15177.7</v>
      </c>
    </row>
    <row r="727" spans="1:12" s="18" customFormat="1" ht="31.5" customHeight="1" x14ac:dyDescent="0.2">
      <c r="A727" s="147"/>
      <c r="B727" s="75" t="s">
        <v>122</v>
      </c>
      <c r="C727" s="76">
        <v>925</v>
      </c>
      <c r="D727" s="72" t="s">
        <v>21</v>
      </c>
      <c r="E727" s="72" t="s">
        <v>6</v>
      </c>
      <c r="F727" s="72" t="s">
        <v>2</v>
      </c>
      <c r="G727" s="76">
        <v>1</v>
      </c>
      <c r="H727" s="72" t="s">
        <v>4</v>
      </c>
      <c r="I727" s="72" t="s">
        <v>115</v>
      </c>
      <c r="J727" s="72" t="s">
        <v>49</v>
      </c>
      <c r="K727" s="73">
        <v>153.5</v>
      </c>
    </row>
    <row r="728" spans="1:12" s="18" customFormat="1" ht="18" customHeight="1" x14ac:dyDescent="0.2">
      <c r="A728" s="148"/>
      <c r="B728" s="75" t="s">
        <v>55</v>
      </c>
      <c r="C728" s="76">
        <v>925</v>
      </c>
      <c r="D728" s="72" t="s">
        <v>21</v>
      </c>
      <c r="E728" s="72" t="s">
        <v>6</v>
      </c>
      <c r="F728" s="72" t="s">
        <v>2</v>
      </c>
      <c r="G728" s="76">
        <v>1</v>
      </c>
      <c r="H728" s="72" t="s">
        <v>4</v>
      </c>
      <c r="I728" s="72" t="s">
        <v>115</v>
      </c>
      <c r="J728" s="72" t="s">
        <v>56</v>
      </c>
      <c r="K728" s="73">
        <v>15024.2</v>
      </c>
    </row>
    <row r="729" spans="1:12" s="18" customFormat="1" ht="31.5" customHeight="1" x14ac:dyDescent="0.2">
      <c r="A729" s="136">
        <v>10</v>
      </c>
      <c r="B729" s="75" t="s">
        <v>379</v>
      </c>
      <c r="C729" s="76">
        <v>926</v>
      </c>
      <c r="D729" s="72"/>
      <c r="E729" s="72"/>
      <c r="F729" s="72"/>
      <c r="G729" s="76"/>
      <c r="H729" s="72"/>
      <c r="I729" s="72"/>
      <c r="J729" s="72"/>
      <c r="K729" s="73">
        <f>SUM(K730+K737+K768)</f>
        <v>974205.3</v>
      </c>
      <c r="L729" s="18">
        <v>974205.3</v>
      </c>
    </row>
    <row r="730" spans="1:12" s="18" customFormat="1" ht="18" customHeight="1" x14ac:dyDescent="0.2">
      <c r="A730" s="136"/>
      <c r="B730" s="75" t="s">
        <v>14</v>
      </c>
      <c r="C730" s="76">
        <v>926</v>
      </c>
      <c r="D730" s="72" t="s">
        <v>5</v>
      </c>
      <c r="E730" s="72"/>
      <c r="F730" s="72"/>
      <c r="G730" s="76"/>
      <c r="H730" s="72"/>
      <c r="I730" s="72"/>
      <c r="J730" s="72"/>
      <c r="K730" s="73">
        <f t="shared" ref="K730:K735" si="36">K731</f>
        <v>30</v>
      </c>
    </row>
    <row r="731" spans="1:12" s="18" customFormat="1" ht="31.5" customHeight="1" x14ac:dyDescent="0.2">
      <c r="A731" s="136"/>
      <c r="B731" s="75" t="s">
        <v>129</v>
      </c>
      <c r="C731" s="76">
        <v>926</v>
      </c>
      <c r="D731" s="72" t="s">
        <v>5</v>
      </c>
      <c r="E731" s="71" t="s">
        <v>10</v>
      </c>
      <c r="F731" s="71"/>
      <c r="G731" s="90"/>
      <c r="H731" s="71"/>
      <c r="I731" s="71"/>
      <c r="J731" s="72"/>
      <c r="K731" s="73">
        <f t="shared" si="36"/>
        <v>30</v>
      </c>
    </row>
    <row r="732" spans="1:12" s="18" customFormat="1" ht="18" customHeight="1" x14ac:dyDescent="0.2">
      <c r="A732" s="136"/>
      <c r="B732" s="92" t="s">
        <v>338</v>
      </c>
      <c r="C732" s="76">
        <v>926</v>
      </c>
      <c r="D732" s="71" t="s">
        <v>5</v>
      </c>
      <c r="E732" s="71" t="s">
        <v>10</v>
      </c>
      <c r="F732" s="71" t="s">
        <v>83</v>
      </c>
      <c r="G732" s="71"/>
      <c r="H732" s="71"/>
      <c r="I732" s="71"/>
      <c r="J732" s="72"/>
      <c r="K732" s="73">
        <f t="shared" si="36"/>
        <v>30</v>
      </c>
    </row>
    <row r="733" spans="1:12" s="18" customFormat="1" ht="47.25" customHeight="1" x14ac:dyDescent="0.2">
      <c r="A733" s="136"/>
      <c r="B733" s="92" t="s">
        <v>339</v>
      </c>
      <c r="C733" s="76">
        <v>926</v>
      </c>
      <c r="D733" s="71" t="s">
        <v>5</v>
      </c>
      <c r="E733" s="71" t="s">
        <v>10</v>
      </c>
      <c r="F733" s="71" t="s">
        <v>83</v>
      </c>
      <c r="G733" s="71" t="s">
        <v>116</v>
      </c>
      <c r="H733" s="71"/>
      <c r="I733" s="71"/>
      <c r="J733" s="72"/>
      <c r="K733" s="73">
        <f t="shared" si="36"/>
        <v>30</v>
      </c>
    </row>
    <row r="734" spans="1:12" s="18" customFormat="1" ht="47.25" customHeight="1" x14ac:dyDescent="0.2">
      <c r="A734" s="136"/>
      <c r="B734" s="92" t="s">
        <v>130</v>
      </c>
      <c r="C734" s="76">
        <v>926</v>
      </c>
      <c r="D734" s="71" t="s">
        <v>5</v>
      </c>
      <c r="E734" s="71" t="s">
        <v>10</v>
      </c>
      <c r="F734" s="71" t="s">
        <v>83</v>
      </c>
      <c r="G734" s="71" t="s">
        <v>116</v>
      </c>
      <c r="H734" s="71" t="s">
        <v>2</v>
      </c>
      <c r="I734" s="71"/>
      <c r="J734" s="72"/>
      <c r="K734" s="73">
        <f t="shared" si="36"/>
        <v>30</v>
      </c>
    </row>
    <row r="735" spans="1:12" s="18" customFormat="1" ht="41.25" customHeight="1" x14ac:dyDescent="0.2">
      <c r="A735" s="136"/>
      <c r="B735" s="92" t="s">
        <v>132</v>
      </c>
      <c r="C735" s="76">
        <v>926</v>
      </c>
      <c r="D735" s="71" t="s">
        <v>5</v>
      </c>
      <c r="E735" s="71" t="s">
        <v>10</v>
      </c>
      <c r="F735" s="71" t="s">
        <v>83</v>
      </c>
      <c r="G735" s="71" t="s">
        <v>116</v>
      </c>
      <c r="H735" s="71" t="s">
        <v>2</v>
      </c>
      <c r="I735" s="71" t="s">
        <v>135</v>
      </c>
      <c r="J735" s="72"/>
      <c r="K735" s="73">
        <f t="shared" si="36"/>
        <v>30</v>
      </c>
    </row>
    <row r="736" spans="1:12" s="18" customFormat="1" ht="31.5" customHeight="1" x14ac:dyDescent="0.2">
      <c r="A736" s="136"/>
      <c r="B736" s="75" t="s">
        <v>122</v>
      </c>
      <c r="C736" s="76">
        <v>926</v>
      </c>
      <c r="D736" s="71" t="s">
        <v>5</v>
      </c>
      <c r="E736" s="71" t="s">
        <v>10</v>
      </c>
      <c r="F736" s="71" t="s">
        <v>83</v>
      </c>
      <c r="G736" s="71" t="s">
        <v>116</v>
      </c>
      <c r="H736" s="71" t="s">
        <v>2</v>
      </c>
      <c r="I736" s="71" t="s">
        <v>135</v>
      </c>
      <c r="J736" s="72" t="s">
        <v>49</v>
      </c>
      <c r="K736" s="73">
        <f>30</f>
        <v>30</v>
      </c>
    </row>
    <row r="737" spans="1:11" s="18" customFormat="1" ht="18" customHeight="1" x14ac:dyDescent="0.2">
      <c r="A737" s="136"/>
      <c r="B737" s="75" t="s">
        <v>18</v>
      </c>
      <c r="C737" s="76">
        <v>926</v>
      </c>
      <c r="D737" s="71" t="s">
        <v>8</v>
      </c>
      <c r="E737" s="72"/>
      <c r="F737" s="72"/>
      <c r="G737" s="76"/>
      <c r="H737" s="72"/>
      <c r="I737" s="72"/>
      <c r="J737" s="72"/>
      <c r="K737" s="73">
        <f>SUM(K738+K762)</f>
        <v>169643.3</v>
      </c>
    </row>
    <row r="738" spans="1:11" s="18" customFormat="1" ht="18" customHeight="1" x14ac:dyDescent="0.2">
      <c r="A738" s="136"/>
      <c r="B738" s="75" t="s">
        <v>144</v>
      </c>
      <c r="C738" s="76">
        <v>926</v>
      </c>
      <c r="D738" s="72" t="s">
        <v>8</v>
      </c>
      <c r="E738" s="72" t="s">
        <v>5</v>
      </c>
      <c r="F738" s="72"/>
      <c r="G738" s="76"/>
      <c r="H738" s="72"/>
      <c r="I738" s="72"/>
      <c r="J738" s="72"/>
      <c r="K738" s="73">
        <f>SUM(K739+K757)</f>
        <v>169603.3</v>
      </c>
    </row>
    <row r="739" spans="1:11" s="18" customFormat="1" ht="18" customHeight="1" x14ac:dyDescent="0.2">
      <c r="A739" s="136"/>
      <c r="B739" s="92" t="s">
        <v>380</v>
      </c>
      <c r="C739" s="76">
        <v>926</v>
      </c>
      <c r="D739" s="72" t="s">
        <v>8</v>
      </c>
      <c r="E739" s="72" t="s">
        <v>5</v>
      </c>
      <c r="F739" s="72" t="s">
        <v>6</v>
      </c>
      <c r="G739" s="76"/>
      <c r="H739" s="72"/>
      <c r="I739" s="72"/>
      <c r="J739" s="72"/>
      <c r="K739" s="73">
        <f>SUM(K740)</f>
        <v>166731.29999999999</v>
      </c>
    </row>
    <row r="740" spans="1:11" s="18" customFormat="1" ht="18" customHeight="1" x14ac:dyDescent="0.2">
      <c r="A740" s="136"/>
      <c r="B740" s="92" t="s">
        <v>381</v>
      </c>
      <c r="C740" s="76">
        <v>926</v>
      </c>
      <c r="D740" s="72" t="s">
        <v>8</v>
      </c>
      <c r="E740" s="72" t="s">
        <v>5</v>
      </c>
      <c r="F740" s="72" t="s">
        <v>6</v>
      </c>
      <c r="G740" s="76">
        <v>1</v>
      </c>
      <c r="H740" s="72"/>
      <c r="I740" s="72"/>
      <c r="J740" s="72"/>
      <c r="K740" s="73">
        <f>SUM(K741+K748+K751+K754)</f>
        <v>166731.29999999999</v>
      </c>
    </row>
    <row r="741" spans="1:11" s="18" customFormat="1" ht="31.5" customHeight="1" x14ac:dyDescent="0.2">
      <c r="A741" s="136"/>
      <c r="B741" s="92" t="s">
        <v>417</v>
      </c>
      <c r="C741" s="76">
        <v>926</v>
      </c>
      <c r="D741" s="72" t="s">
        <v>8</v>
      </c>
      <c r="E741" s="72" t="s">
        <v>5</v>
      </c>
      <c r="F741" s="71" t="s">
        <v>6</v>
      </c>
      <c r="G741" s="71" t="s">
        <v>90</v>
      </c>
      <c r="H741" s="71" t="s">
        <v>4</v>
      </c>
      <c r="I741" s="72"/>
      <c r="J741" s="72"/>
      <c r="K741" s="73">
        <f>K742+K744+K746</f>
        <v>161388.79999999999</v>
      </c>
    </row>
    <row r="742" spans="1:11" s="18" customFormat="1" ht="47.25" customHeight="1" x14ac:dyDescent="0.2">
      <c r="A742" s="136"/>
      <c r="B742" s="75" t="s">
        <v>66</v>
      </c>
      <c r="C742" s="76">
        <v>926</v>
      </c>
      <c r="D742" s="72" t="s">
        <v>8</v>
      </c>
      <c r="E742" s="72" t="s">
        <v>5</v>
      </c>
      <c r="F742" s="72" t="s">
        <v>6</v>
      </c>
      <c r="G742" s="76">
        <v>1</v>
      </c>
      <c r="H742" s="72" t="s">
        <v>4</v>
      </c>
      <c r="I742" s="72" t="s">
        <v>85</v>
      </c>
      <c r="J742" s="72"/>
      <c r="K742" s="73">
        <f t="shared" ref="K742" si="37">SUM(K743)</f>
        <v>161093.6</v>
      </c>
    </row>
    <row r="743" spans="1:11" s="18" customFormat="1" ht="31.5" customHeight="1" x14ac:dyDescent="0.2">
      <c r="A743" s="136"/>
      <c r="B743" s="91" t="s">
        <v>120</v>
      </c>
      <c r="C743" s="76">
        <v>926</v>
      </c>
      <c r="D743" s="72" t="s">
        <v>8</v>
      </c>
      <c r="E743" s="72" t="s">
        <v>5</v>
      </c>
      <c r="F743" s="72" t="s">
        <v>6</v>
      </c>
      <c r="G743" s="76">
        <v>1</v>
      </c>
      <c r="H743" s="72" t="s">
        <v>4</v>
      </c>
      <c r="I743" s="72" t="s">
        <v>85</v>
      </c>
      <c r="J743" s="72" t="s">
        <v>59</v>
      </c>
      <c r="K743" s="73">
        <v>161093.6</v>
      </c>
    </row>
    <row r="744" spans="1:11" s="18" customFormat="1" ht="78.75" customHeight="1" x14ac:dyDescent="0.2">
      <c r="A744" s="136"/>
      <c r="B744" s="75" t="s">
        <v>279</v>
      </c>
      <c r="C744" s="76">
        <v>926</v>
      </c>
      <c r="D744" s="72" t="s">
        <v>8</v>
      </c>
      <c r="E744" s="72" t="s">
        <v>5</v>
      </c>
      <c r="F744" s="72" t="s">
        <v>6</v>
      </c>
      <c r="G744" s="76">
        <v>1</v>
      </c>
      <c r="H744" s="72" t="s">
        <v>4</v>
      </c>
      <c r="I744" s="72" t="s">
        <v>280</v>
      </c>
      <c r="J744" s="72"/>
      <c r="K744" s="73">
        <f>K745</f>
        <v>213.8</v>
      </c>
    </row>
    <row r="745" spans="1:11" s="18" customFormat="1" ht="31.5" customHeight="1" x14ac:dyDescent="0.2">
      <c r="A745" s="136"/>
      <c r="B745" s="91" t="s">
        <v>120</v>
      </c>
      <c r="C745" s="76">
        <v>926</v>
      </c>
      <c r="D745" s="72" t="s">
        <v>8</v>
      </c>
      <c r="E745" s="72" t="s">
        <v>5</v>
      </c>
      <c r="F745" s="72" t="s">
        <v>6</v>
      </c>
      <c r="G745" s="76">
        <v>1</v>
      </c>
      <c r="H745" s="72" t="s">
        <v>4</v>
      </c>
      <c r="I745" s="72" t="s">
        <v>280</v>
      </c>
      <c r="J745" s="72" t="s">
        <v>59</v>
      </c>
      <c r="K745" s="73">
        <v>213.8</v>
      </c>
    </row>
    <row r="746" spans="1:11" s="18" customFormat="1" ht="31.5" customHeight="1" x14ac:dyDescent="0.2">
      <c r="A746" s="136"/>
      <c r="B746" s="126" t="s">
        <v>196</v>
      </c>
      <c r="C746" s="76">
        <v>926</v>
      </c>
      <c r="D746" s="72" t="s">
        <v>8</v>
      </c>
      <c r="E746" s="72" t="s">
        <v>5</v>
      </c>
      <c r="F746" s="72" t="s">
        <v>6</v>
      </c>
      <c r="G746" s="71" t="s">
        <v>90</v>
      </c>
      <c r="H746" s="71" t="s">
        <v>4</v>
      </c>
      <c r="I746" s="72" t="s">
        <v>106</v>
      </c>
      <c r="J746" s="72"/>
      <c r="K746" s="73">
        <f>SUM(K747)</f>
        <v>81.400000000000006</v>
      </c>
    </row>
    <row r="747" spans="1:11" s="18" customFormat="1" ht="31.5" customHeight="1" x14ac:dyDescent="0.2">
      <c r="A747" s="136"/>
      <c r="B747" s="74" t="s">
        <v>120</v>
      </c>
      <c r="C747" s="76">
        <v>926</v>
      </c>
      <c r="D747" s="72" t="s">
        <v>8</v>
      </c>
      <c r="E747" s="72" t="s">
        <v>5</v>
      </c>
      <c r="F747" s="72" t="s">
        <v>6</v>
      </c>
      <c r="G747" s="71" t="s">
        <v>90</v>
      </c>
      <c r="H747" s="71" t="s">
        <v>4</v>
      </c>
      <c r="I747" s="72" t="s">
        <v>106</v>
      </c>
      <c r="J747" s="72" t="s">
        <v>59</v>
      </c>
      <c r="K747" s="73">
        <v>81.400000000000006</v>
      </c>
    </row>
    <row r="748" spans="1:11" s="18" customFormat="1" ht="78.75" customHeight="1" x14ac:dyDescent="0.2">
      <c r="A748" s="136"/>
      <c r="B748" s="75" t="s">
        <v>439</v>
      </c>
      <c r="C748" s="76">
        <v>926</v>
      </c>
      <c r="D748" s="72" t="s">
        <v>8</v>
      </c>
      <c r="E748" s="72" t="s">
        <v>5</v>
      </c>
      <c r="F748" s="72" t="s">
        <v>6</v>
      </c>
      <c r="G748" s="76">
        <v>1</v>
      </c>
      <c r="H748" s="72" t="s">
        <v>5</v>
      </c>
      <c r="I748" s="72"/>
      <c r="J748" s="72"/>
      <c r="K748" s="73">
        <f>K749</f>
        <v>456</v>
      </c>
    </row>
    <row r="749" spans="1:11" s="18" customFormat="1" ht="35.25" customHeight="1" x14ac:dyDescent="0.2">
      <c r="A749" s="136"/>
      <c r="B749" s="124" t="s">
        <v>141</v>
      </c>
      <c r="C749" s="76">
        <v>926</v>
      </c>
      <c r="D749" s="72" t="s">
        <v>8</v>
      </c>
      <c r="E749" s="72" t="s">
        <v>5</v>
      </c>
      <c r="F749" s="72" t="s">
        <v>6</v>
      </c>
      <c r="G749" s="76">
        <v>1</v>
      </c>
      <c r="H749" s="72" t="s">
        <v>5</v>
      </c>
      <c r="I749" s="72" t="s">
        <v>114</v>
      </c>
      <c r="J749" s="72"/>
      <c r="K749" s="73">
        <f>SUM(K750)</f>
        <v>456</v>
      </c>
    </row>
    <row r="750" spans="1:11" s="18" customFormat="1" ht="31.5" customHeight="1" x14ac:dyDescent="0.2">
      <c r="A750" s="136"/>
      <c r="B750" s="91" t="s">
        <v>120</v>
      </c>
      <c r="C750" s="76">
        <v>926</v>
      </c>
      <c r="D750" s="72" t="s">
        <v>8</v>
      </c>
      <c r="E750" s="72" t="s">
        <v>5</v>
      </c>
      <c r="F750" s="72" t="s">
        <v>6</v>
      </c>
      <c r="G750" s="76">
        <v>1</v>
      </c>
      <c r="H750" s="72" t="s">
        <v>5</v>
      </c>
      <c r="I750" s="72" t="s">
        <v>114</v>
      </c>
      <c r="J750" s="72" t="s">
        <v>59</v>
      </c>
      <c r="K750" s="73">
        <v>456</v>
      </c>
    </row>
    <row r="751" spans="1:11" s="18" customFormat="1" ht="163.5" customHeight="1" x14ac:dyDescent="0.2">
      <c r="A751" s="136"/>
      <c r="B751" s="74" t="s">
        <v>440</v>
      </c>
      <c r="C751" s="76">
        <v>926</v>
      </c>
      <c r="D751" s="72" t="s">
        <v>8</v>
      </c>
      <c r="E751" s="72" t="s">
        <v>5</v>
      </c>
      <c r="F751" s="72" t="s">
        <v>6</v>
      </c>
      <c r="G751" s="76">
        <v>1</v>
      </c>
      <c r="H751" s="72" t="s">
        <v>6</v>
      </c>
      <c r="I751" s="72"/>
      <c r="J751" s="72"/>
      <c r="K751" s="73">
        <f>SUM(K752)</f>
        <v>300</v>
      </c>
    </row>
    <row r="752" spans="1:11" s="18" customFormat="1" ht="18" customHeight="1" x14ac:dyDescent="0.2">
      <c r="A752" s="136"/>
      <c r="B752" s="75" t="s">
        <v>687</v>
      </c>
      <c r="C752" s="76">
        <v>926</v>
      </c>
      <c r="D752" s="72" t="s">
        <v>8</v>
      </c>
      <c r="E752" s="72" t="s">
        <v>5</v>
      </c>
      <c r="F752" s="72" t="s">
        <v>6</v>
      </c>
      <c r="G752" s="76">
        <v>1</v>
      </c>
      <c r="H752" s="72" t="s">
        <v>6</v>
      </c>
      <c r="I752" s="72" t="s">
        <v>688</v>
      </c>
      <c r="J752" s="72"/>
      <c r="K752" s="73">
        <f>SUM(K753)</f>
        <v>300</v>
      </c>
    </row>
    <row r="753" spans="1:11" s="18" customFormat="1" ht="31.5" customHeight="1" x14ac:dyDescent="0.2">
      <c r="A753" s="136"/>
      <c r="B753" s="91" t="s">
        <v>120</v>
      </c>
      <c r="C753" s="76">
        <v>926</v>
      </c>
      <c r="D753" s="72" t="s">
        <v>8</v>
      </c>
      <c r="E753" s="72" t="s">
        <v>5</v>
      </c>
      <c r="F753" s="72" t="s">
        <v>6</v>
      </c>
      <c r="G753" s="76">
        <v>1</v>
      </c>
      <c r="H753" s="72" t="s">
        <v>6</v>
      </c>
      <c r="I753" s="72" t="s">
        <v>688</v>
      </c>
      <c r="J753" s="72" t="s">
        <v>59</v>
      </c>
      <c r="K753" s="73">
        <f>300</f>
        <v>300</v>
      </c>
    </row>
    <row r="754" spans="1:11" s="18" customFormat="1" ht="18" customHeight="1" x14ac:dyDescent="0.2">
      <c r="A754" s="136"/>
      <c r="B754" s="91" t="s">
        <v>648</v>
      </c>
      <c r="C754" s="76">
        <v>926</v>
      </c>
      <c r="D754" s="72" t="s">
        <v>8</v>
      </c>
      <c r="E754" s="72" t="s">
        <v>5</v>
      </c>
      <c r="F754" s="72" t="s">
        <v>6</v>
      </c>
      <c r="G754" s="76">
        <v>1</v>
      </c>
      <c r="H754" s="72" t="s">
        <v>601</v>
      </c>
      <c r="I754" s="72"/>
      <c r="J754" s="72"/>
      <c r="K754" s="73">
        <f>K755</f>
        <v>4586.5</v>
      </c>
    </row>
    <row r="755" spans="1:11" s="18" customFormat="1" ht="18" customHeight="1" x14ac:dyDescent="0.2">
      <c r="A755" s="136"/>
      <c r="B755" s="91" t="s">
        <v>226</v>
      </c>
      <c r="C755" s="76">
        <v>926</v>
      </c>
      <c r="D755" s="72" t="s">
        <v>8</v>
      </c>
      <c r="E755" s="72" t="s">
        <v>5</v>
      </c>
      <c r="F755" s="72" t="s">
        <v>6</v>
      </c>
      <c r="G755" s="76">
        <v>1</v>
      </c>
      <c r="H755" s="72" t="s">
        <v>601</v>
      </c>
      <c r="I755" s="72" t="s">
        <v>647</v>
      </c>
      <c r="J755" s="72"/>
      <c r="K755" s="73">
        <f>K756</f>
        <v>4586.5</v>
      </c>
    </row>
    <row r="756" spans="1:11" s="18" customFormat="1" ht="31.5" customHeight="1" x14ac:dyDescent="0.2">
      <c r="A756" s="136"/>
      <c r="B756" s="91" t="s">
        <v>120</v>
      </c>
      <c r="C756" s="76">
        <v>926</v>
      </c>
      <c r="D756" s="72" t="s">
        <v>8</v>
      </c>
      <c r="E756" s="72" t="s">
        <v>5</v>
      </c>
      <c r="F756" s="72" t="s">
        <v>6</v>
      </c>
      <c r="G756" s="76">
        <v>1</v>
      </c>
      <c r="H756" s="72" t="s">
        <v>601</v>
      </c>
      <c r="I756" s="72" t="s">
        <v>647</v>
      </c>
      <c r="J756" s="72" t="s">
        <v>59</v>
      </c>
      <c r="K756" s="73">
        <f>3760.9+825.6</f>
        <v>4586.5</v>
      </c>
    </row>
    <row r="757" spans="1:11" s="18" customFormat="1" ht="31.5" customHeight="1" x14ac:dyDescent="0.2">
      <c r="A757" s="136"/>
      <c r="B757" s="92" t="s">
        <v>143</v>
      </c>
      <c r="C757" s="76">
        <v>926</v>
      </c>
      <c r="D757" s="72" t="s">
        <v>8</v>
      </c>
      <c r="E757" s="72" t="s">
        <v>5</v>
      </c>
      <c r="F757" s="71" t="s">
        <v>40</v>
      </c>
      <c r="G757" s="71"/>
      <c r="H757" s="71"/>
      <c r="I757" s="71"/>
      <c r="J757" s="72"/>
      <c r="K757" s="73">
        <f>SUM(K758)</f>
        <v>2872</v>
      </c>
    </row>
    <row r="758" spans="1:11" s="18" customFormat="1" ht="18" customHeight="1" x14ac:dyDescent="0.2">
      <c r="A758" s="136"/>
      <c r="B758" s="75" t="s">
        <v>373</v>
      </c>
      <c r="C758" s="76">
        <v>926</v>
      </c>
      <c r="D758" s="72" t="s">
        <v>8</v>
      </c>
      <c r="E758" s="72" t="s">
        <v>5</v>
      </c>
      <c r="F758" s="71" t="s">
        <v>40</v>
      </c>
      <c r="G758" s="71" t="s">
        <v>138</v>
      </c>
      <c r="H758" s="71"/>
      <c r="I758" s="71"/>
      <c r="J758" s="72"/>
      <c r="K758" s="73">
        <f>SUM(K759)</f>
        <v>2872</v>
      </c>
    </row>
    <row r="759" spans="1:11" s="18" customFormat="1" ht="30" customHeight="1" x14ac:dyDescent="0.2">
      <c r="A759" s="136"/>
      <c r="B759" s="75" t="s">
        <v>376</v>
      </c>
      <c r="C759" s="76">
        <v>926</v>
      </c>
      <c r="D759" s="72" t="s">
        <v>8</v>
      </c>
      <c r="E759" s="72" t="s">
        <v>5</v>
      </c>
      <c r="F759" s="71" t="s">
        <v>40</v>
      </c>
      <c r="G759" s="71" t="s">
        <v>138</v>
      </c>
      <c r="H759" s="71" t="s">
        <v>2</v>
      </c>
      <c r="I759" s="71"/>
      <c r="J759" s="72"/>
      <c r="K759" s="73">
        <f>SUM(K760)</f>
        <v>2872</v>
      </c>
    </row>
    <row r="760" spans="1:11" s="18" customFormat="1" ht="30.75" customHeight="1" x14ac:dyDescent="0.2">
      <c r="A760" s="136"/>
      <c r="B760" s="75" t="s">
        <v>698</v>
      </c>
      <c r="C760" s="76">
        <v>926</v>
      </c>
      <c r="D760" s="72" t="s">
        <v>8</v>
      </c>
      <c r="E760" s="72" t="s">
        <v>5</v>
      </c>
      <c r="F760" s="71" t="s">
        <v>40</v>
      </c>
      <c r="G760" s="71" t="s">
        <v>138</v>
      </c>
      <c r="H760" s="71" t="s">
        <v>2</v>
      </c>
      <c r="I760" s="71" t="s">
        <v>149</v>
      </c>
      <c r="J760" s="72"/>
      <c r="K760" s="73">
        <f>SUM(K761)</f>
        <v>2872</v>
      </c>
    </row>
    <row r="761" spans="1:11" s="18" customFormat="1" ht="31.5" customHeight="1" x14ac:dyDescent="0.2">
      <c r="A761" s="136"/>
      <c r="B761" s="91" t="s">
        <v>120</v>
      </c>
      <c r="C761" s="76">
        <v>926</v>
      </c>
      <c r="D761" s="72" t="s">
        <v>8</v>
      </c>
      <c r="E761" s="72" t="s">
        <v>5</v>
      </c>
      <c r="F761" s="71" t="s">
        <v>40</v>
      </c>
      <c r="G761" s="71" t="s">
        <v>138</v>
      </c>
      <c r="H761" s="71" t="s">
        <v>2</v>
      </c>
      <c r="I761" s="71" t="s">
        <v>149</v>
      </c>
      <c r="J761" s="72" t="s">
        <v>59</v>
      </c>
      <c r="K761" s="73">
        <v>2872</v>
      </c>
    </row>
    <row r="762" spans="1:11" s="18" customFormat="1" ht="17.25" customHeight="1" x14ac:dyDescent="0.2">
      <c r="A762" s="136"/>
      <c r="B762" s="75" t="s">
        <v>229</v>
      </c>
      <c r="C762" s="76">
        <v>926</v>
      </c>
      <c r="D762" s="72" t="s">
        <v>8</v>
      </c>
      <c r="E762" s="71" t="s">
        <v>7</v>
      </c>
      <c r="F762" s="71"/>
      <c r="G762" s="71"/>
      <c r="H762" s="71"/>
      <c r="I762" s="71"/>
      <c r="J762" s="72"/>
      <c r="K762" s="73">
        <f t="shared" ref="K762:K765" si="38">SUM(K763)</f>
        <v>40</v>
      </c>
    </row>
    <row r="763" spans="1:11" s="18" customFormat="1" ht="18" customHeight="1" x14ac:dyDescent="0.2">
      <c r="A763" s="136"/>
      <c r="B763" s="92" t="s">
        <v>380</v>
      </c>
      <c r="C763" s="76">
        <v>926</v>
      </c>
      <c r="D763" s="71" t="s">
        <v>8</v>
      </c>
      <c r="E763" s="71" t="s">
        <v>7</v>
      </c>
      <c r="F763" s="71" t="s">
        <v>6</v>
      </c>
      <c r="G763" s="71"/>
      <c r="H763" s="71"/>
      <c r="I763" s="71"/>
      <c r="J763" s="72"/>
      <c r="K763" s="73">
        <f t="shared" si="38"/>
        <v>40</v>
      </c>
    </row>
    <row r="764" spans="1:11" s="18" customFormat="1" ht="18" customHeight="1" x14ac:dyDescent="0.2">
      <c r="A764" s="136"/>
      <c r="B764" s="92" t="s">
        <v>381</v>
      </c>
      <c r="C764" s="76">
        <v>926</v>
      </c>
      <c r="D764" s="71" t="s">
        <v>8</v>
      </c>
      <c r="E764" s="71" t="s">
        <v>7</v>
      </c>
      <c r="F764" s="71" t="s">
        <v>6</v>
      </c>
      <c r="G764" s="71" t="s">
        <v>90</v>
      </c>
      <c r="H764" s="71"/>
      <c r="I764" s="71"/>
      <c r="J764" s="72"/>
      <c r="K764" s="73">
        <f t="shared" si="38"/>
        <v>40</v>
      </c>
    </row>
    <row r="765" spans="1:11" s="18" customFormat="1" ht="31.5" customHeight="1" x14ac:dyDescent="0.2">
      <c r="A765" s="136"/>
      <c r="B765" s="92" t="s">
        <v>485</v>
      </c>
      <c r="C765" s="76">
        <v>926</v>
      </c>
      <c r="D765" s="71" t="s">
        <v>8</v>
      </c>
      <c r="E765" s="71" t="s">
        <v>7</v>
      </c>
      <c r="F765" s="71" t="s">
        <v>6</v>
      </c>
      <c r="G765" s="71" t="s">
        <v>90</v>
      </c>
      <c r="H765" s="71" t="s">
        <v>2</v>
      </c>
      <c r="I765" s="71"/>
      <c r="J765" s="72"/>
      <c r="K765" s="73">
        <f t="shared" si="38"/>
        <v>40</v>
      </c>
    </row>
    <row r="766" spans="1:11" s="18" customFormat="1" ht="18" customHeight="1" x14ac:dyDescent="0.2">
      <c r="A766" s="136"/>
      <c r="B766" s="75" t="s">
        <v>231</v>
      </c>
      <c r="C766" s="76">
        <v>926</v>
      </c>
      <c r="D766" s="71" t="s">
        <v>8</v>
      </c>
      <c r="E766" s="71" t="s">
        <v>7</v>
      </c>
      <c r="F766" s="71" t="s">
        <v>6</v>
      </c>
      <c r="G766" s="71" t="s">
        <v>90</v>
      </c>
      <c r="H766" s="71" t="s">
        <v>2</v>
      </c>
      <c r="I766" s="71" t="s">
        <v>230</v>
      </c>
      <c r="J766" s="72"/>
      <c r="K766" s="73">
        <f>SUM(K767)</f>
        <v>40</v>
      </c>
    </row>
    <row r="767" spans="1:11" s="18" customFormat="1" ht="31.5" customHeight="1" x14ac:dyDescent="0.2">
      <c r="A767" s="136"/>
      <c r="B767" s="75" t="s">
        <v>122</v>
      </c>
      <c r="C767" s="76">
        <v>926</v>
      </c>
      <c r="D767" s="71" t="s">
        <v>8</v>
      </c>
      <c r="E767" s="71" t="s">
        <v>7</v>
      </c>
      <c r="F767" s="71" t="s">
        <v>6</v>
      </c>
      <c r="G767" s="71" t="s">
        <v>90</v>
      </c>
      <c r="H767" s="71" t="s">
        <v>2</v>
      </c>
      <c r="I767" s="71" t="s">
        <v>230</v>
      </c>
      <c r="J767" s="72" t="s">
        <v>49</v>
      </c>
      <c r="K767" s="73">
        <v>40</v>
      </c>
    </row>
    <row r="768" spans="1:11" s="18" customFormat="1" ht="18" customHeight="1" x14ac:dyDescent="0.2">
      <c r="A768" s="136"/>
      <c r="B768" s="75" t="s">
        <v>64</v>
      </c>
      <c r="C768" s="76">
        <v>926</v>
      </c>
      <c r="D768" s="71" t="s">
        <v>17</v>
      </c>
      <c r="E768" s="72"/>
      <c r="F768" s="72"/>
      <c r="G768" s="76"/>
      <c r="H768" s="72"/>
      <c r="I768" s="72"/>
      <c r="J768" s="72"/>
      <c r="K768" s="73">
        <f>SUM(K829+K769+K815)</f>
        <v>804532</v>
      </c>
    </row>
    <row r="769" spans="1:11" s="18" customFormat="1" ht="18" customHeight="1" x14ac:dyDescent="0.2">
      <c r="A769" s="136"/>
      <c r="B769" s="75" t="s">
        <v>181</v>
      </c>
      <c r="C769" s="76">
        <v>926</v>
      </c>
      <c r="D769" s="72" t="s">
        <v>17</v>
      </c>
      <c r="E769" s="72" t="s">
        <v>2</v>
      </c>
      <c r="F769" s="72"/>
      <c r="G769" s="76"/>
      <c r="H769" s="72"/>
      <c r="I769" s="72"/>
      <c r="J769" s="72"/>
      <c r="K769" s="73">
        <f>SUM(K770+K810+K804)</f>
        <v>687072.6</v>
      </c>
    </row>
    <row r="770" spans="1:11" s="18" customFormat="1" ht="18" customHeight="1" x14ac:dyDescent="0.2">
      <c r="A770" s="136"/>
      <c r="B770" s="92" t="s">
        <v>380</v>
      </c>
      <c r="C770" s="76">
        <v>926</v>
      </c>
      <c r="D770" s="72" t="s">
        <v>17</v>
      </c>
      <c r="E770" s="72" t="s">
        <v>2</v>
      </c>
      <c r="F770" s="72" t="s">
        <v>6</v>
      </c>
      <c r="G770" s="76"/>
      <c r="H770" s="72"/>
      <c r="I770" s="72"/>
      <c r="J770" s="72"/>
      <c r="K770" s="73">
        <f>SUM(K771)</f>
        <v>674961.5</v>
      </c>
    </row>
    <row r="771" spans="1:11" s="18" customFormat="1" ht="18" customHeight="1" x14ac:dyDescent="0.2">
      <c r="A771" s="136"/>
      <c r="B771" s="92" t="s">
        <v>381</v>
      </c>
      <c r="C771" s="76">
        <v>926</v>
      </c>
      <c r="D771" s="72" t="s">
        <v>17</v>
      </c>
      <c r="E771" s="72" t="s">
        <v>2</v>
      </c>
      <c r="F771" s="72" t="s">
        <v>6</v>
      </c>
      <c r="G771" s="76">
        <v>1</v>
      </c>
      <c r="H771" s="72"/>
      <c r="I771" s="72"/>
      <c r="J771" s="72"/>
      <c r="K771" s="73">
        <f>SUM(K785+K772+K778+K782+K798+K801)</f>
        <v>674961.5</v>
      </c>
    </row>
    <row r="772" spans="1:11" s="18" customFormat="1" ht="31.5" customHeight="1" x14ac:dyDescent="0.2">
      <c r="A772" s="136"/>
      <c r="B772" s="92" t="s">
        <v>417</v>
      </c>
      <c r="C772" s="76">
        <v>926</v>
      </c>
      <c r="D772" s="72" t="s">
        <v>17</v>
      </c>
      <c r="E772" s="72" t="s">
        <v>2</v>
      </c>
      <c r="F772" s="72" t="s">
        <v>6</v>
      </c>
      <c r="G772" s="76">
        <v>1</v>
      </c>
      <c r="H772" s="72" t="s">
        <v>4</v>
      </c>
      <c r="I772" s="72"/>
      <c r="J772" s="72"/>
      <c r="K772" s="73">
        <f>SUM(K773)</f>
        <v>640596.69999999995</v>
      </c>
    </row>
    <row r="773" spans="1:11" s="18" customFormat="1" ht="47.25" customHeight="1" x14ac:dyDescent="0.2">
      <c r="A773" s="136"/>
      <c r="B773" s="75" t="s">
        <v>66</v>
      </c>
      <c r="C773" s="76">
        <v>926</v>
      </c>
      <c r="D773" s="72" t="s">
        <v>17</v>
      </c>
      <c r="E773" s="72" t="s">
        <v>2</v>
      </c>
      <c r="F773" s="72" t="s">
        <v>6</v>
      </c>
      <c r="G773" s="76">
        <v>1</v>
      </c>
      <c r="H773" s="72" t="s">
        <v>4</v>
      </c>
      <c r="I773" s="72" t="s">
        <v>85</v>
      </c>
      <c r="J773" s="72"/>
      <c r="K773" s="73">
        <f>SUM(K774:K777)</f>
        <v>640596.69999999995</v>
      </c>
    </row>
    <row r="774" spans="1:11" s="18" customFormat="1" ht="67.5" customHeight="1" x14ac:dyDescent="0.2">
      <c r="A774" s="136"/>
      <c r="B774" s="75" t="s">
        <v>121</v>
      </c>
      <c r="C774" s="76">
        <v>926</v>
      </c>
      <c r="D774" s="72" t="s">
        <v>17</v>
      </c>
      <c r="E774" s="72" t="s">
        <v>2</v>
      </c>
      <c r="F774" s="72" t="s">
        <v>6</v>
      </c>
      <c r="G774" s="76">
        <v>1</v>
      </c>
      <c r="H774" s="72" t="s">
        <v>4</v>
      </c>
      <c r="I774" s="72" t="s">
        <v>85</v>
      </c>
      <c r="J774" s="72" t="s">
        <v>48</v>
      </c>
      <c r="K774" s="73">
        <v>326299.3</v>
      </c>
    </row>
    <row r="775" spans="1:11" s="18" customFormat="1" ht="31.5" customHeight="1" x14ac:dyDescent="0.2">
      <c r="A775" s="136"/>
      <c r="B775" s="75" t="s">
        <v>122</v>
      </c>
      <c r="C775" s="76">
        <v>926</v>
      </c>
      <c r="D775" s="72" t="s">
        <v>17</v>
      </c>
      <c r="E775" s="72" t="s">
        <v>2</v>
      </c>
      <c r="F775" s="72" t="s">
        <v>6</v>
      </c>
      <c r="G775" s="76">
        <v>1</v>
      </c>
      <c r="H775" s="72" t="s">
        <v>4</v>
      </c>
      <c r="I775" s="72" t="s">
        <v>85</v>
      </c>
      <c r="J775" s="72" t="s">
        <v>49</v>
      </c>
      <c r="K775" s="73">
        <v>40715.199999999997</v>
      </c>
    </row>
    <row r="776" spans="1:11" s="18" customFormat="1" ht="31.5" customHeight="1" x14ac:dyDescent="0.2">
      <c r="A776" s="136"/>
      <c r="B776" s="91" t="s">
        <v>120</v>
      </c>
      <c r="C776" s="76">
        <v>926</v>
      </c>
      <c r="D776" s="72" t="s">
        <v>17</v>
      </c>
      <c r="E776" s="72" t="s">
        <v>2</v>
      </c>
      <c r="F776" s="72" t="s">
        <v>6</v>
      </c>
      <c r="G776" s="76">
        <v>1</v>
      </c>
      <c r="H776" s="72" t="s">
        <v>4</v>
      </c>
      <c r="I776" s="72" t="s">
        <v>85</v>
      </c>
      <c r="J776" s="72" t="s">
        <v>59</v>
      </c>
      <c r="K776" s="73">
        <v>273253.09999999998</v>
      </c>
    </row>
    <row r="777" spans="1:11" s="18" customFormat="1" ht="18" customHeight="1" x14ac:dyDescent="0.2">
      <c r="A777" s="136"/>
      <c r="B777" s="75" t="s">
        <v>50</v>
      </c>
      <c r="C777" s="76">
        <v>926</v>
      </c>
      <c r="D777" s="72" t="s">
        <v>17</v>
      </c>
      <c r="E777" s="72" t="s">
        <v>2</v>
      </c>
      <c r="F777" s="72" t="s">
        <v>6</v>
      </c>
      <c r="G777" s="76">
        <v>1</v>
      </c>
      <c r="H777" s="72" t="s">
        <v>4</v>
      </c>
      <c r="I777" s="72" t="s">
        <v>85</v>
      </c>
      <c r="J777" s="72" t="s">
        <v>51</v>
      </c>
      <c r="K777" s="73">
        <v>329.1</v>
      </c>
    </row>
    <row r="778" spans="1:11" s="18" customFormat="1" ht="78.75" customHeight="1" x14ac:dyDescent="0.2">
      <c r="A778" s="136"/>
      <c r="B778" s="75" t="s">
        <v>439</v>
      </c>
      <c r="C778" s="76">
        <v>926</v>
      </c>
      <c r="D778" s="72" t="s">
        <v>17</v>
      </c>
      <c r="E778" s="72" t="s">
        <v>2</v>
      </c>
      <c r="F778" s="72" t="s">
        <v>6</v>
      </c>
      <c r="G778" s="76">
        <v>1</v>
      </c>
      <c r="H778" s="72" t="s">
        <v>5</v>
      </c>
      <c r="I778" s="72"/>
      <c r="J778" s="72"/>
      <c r="K778" s="73">
        <f>SUM(K779)</f>
        <v>2484</v>
      </c>
    </row>
    <row r="779" spans="1:11" s="18" customFormat="1" ht="33.75" customHeight="1" x14ac:dyDescent="0.2">
      <c r="A779" s="136"/>
      <c r="B779" s="124" t="s">
        <v>141</v>
      </c>
      <c r="C779" s="76">
        <v>926</v>
      </c>
      <c r="D779" s="72" t="s">
        <v>17</v>
      </c>
      <c r="E779" s="72" t="s">
        <v>2</v>
      </c>
      <c r="F779" s="72" t="s">
        <v>6</v>
      </c>
      <c r="G779" s="76">
        <v>1</v>
      </c>
      <c r="H779" s="72" t="s">
        <v>5</v>
      </c>
      <c r="I779" s="72" t="s">
        <v>114</v>
      </c>
      <c r="J779" s="72"/>
      <c r="K779" s="73">
        <f>SUM(K780:K781)</f>
        <v>2484</v>
      </c>
    </row>
    <row r="780" spans="1:11" s="18" customFormat="1" ht="66.75" customHeight="1" x14ac:dyDescent="0.2">
      <c r="A780" s="136"/>
      <c r="B780" s="75" t="s">
        <v>121</v>
      </c>
      <c r="C780" s="76">
        <v>926</v>
      </c>
      <c r="D780" s="72" t="s">
        <v>17</v>
      </c>
      <c r="E780" s="72" t="s">
        <v>2</v>
      </c>
      <c r="F780" s="72" t="s">
        <v>6</v>
      </c>
      <c r="G780" s="76">
        <v>1</v>
      </c>
      <c r="H780" s="72" t="s">
        <v>5</v>
      </c>
      <c r="I780" s="72" t="s">
        <v>114</v>
      </c>
      <c r="J780" s="72" t="s">
        <v>48</v>
      </c>
      <c r="K780" s="73">
        <v>1230</v>
      </c>
    </row>
    <row r="781" spans="1:11" s="18" customFormat="1" ht="31.5" customHeight="1" x14ac:dyDescent="0.2">
      <c r="A781" s="136"/>
      <c r="B781" s="91" t="s">
        <v>120</v>
      </c>
      <c r="C781" s="76">
        <v>926</v>
      </c>
      <c r="D781" s="72" t="s">
        <v>17</v>
      </c>
      <c r="E781" s="72" t="s">
        <v>2</v>
      </c>
      <c r="F781" s="72" t="s">
        <v>6</v>
      </c>
      <c r="G781" s="76">
        <v>1</v>
      </c>
      <c r="H781" s="72" t="s">
        <v>5</v>
      </c>
      <c r="I781" s="72" t="s">
        <v>114</v>
      </c>
      <c r="J781" s="72" t="s">
        <v>59</v>
      </c>
      <c r="K781" s="73">
        <v>1254</v>
      </c>
    </row>
    <row r="782" spans="1:11" s="18" customFormat="1" ht="157.5" customHeight="1" x14ac:dyDescent="0.2">
      <c r="A782" s="136"/>
      <c r="B782" s="74" t="s">
        <v>440</v>
      </c>
      <c r="C782" s="76">
        <v>926</v>
      </c>
      <c r="D782" s="72" t="s">
        <v>17</v>
      </c>
      <c r="E782" s="72" t="s">
        <v>2</v>
      </c>
      <c r="F782" s="72" t="s">
        <v>6</v>
      </c>
      <c r="G782" s="76">
        <v>1</v>
      </c>
      <c r="H782" s="72" t="s">
        <v>6</v>
      </c>
      <c r="I782" s="72"/>
      <c r="J782" s="72"/>
      <c r="K782" s="73">
        <f>SUM(K783)</f>
        <v>700</v>
      </c>
    </row>
    <row r="783" spans="1:11" s="18" customFormat="1" ht="18" customHeight="1" x14ac:dyDescent="0.2">
      <c r="A783" s="136"/>
      <c r="B783" s="75" t="s">
        <v>687</v>
      </c>
      <c r="C783" s="76">
        <v>926</v>
      </c>
      <c r="D783" s="72" t="s">
        <v>17</v>
      </c>
      <c r="E783" s="72" t="s">
        <v>2</v>
      </c>
      <c r="F783" s="72" t="s">
        <v>6</v>
      </c>
      <c r="G783" s="76">
        <v>1</v>
      </c>
      <c r="H783" s="72" t="s">
        <v>6</v>
      </c>
      <c r="I783" s="72" t="s">
        <v>688</v>
      </c>
      <c r="J783" s="72"/>
      <c r="K783" s="73">
        <f>SUM(K784)</f>
        <v>700</v>
      </c>
    </row>
    <row r="784" spans="1:11" s="18" customFormat="1" ht="31.5" customHeight="1" x14ac:dyDescent="0.2">
      <c r="A784" s="136"/>
      <c r="B784" s="91" t="s">
        <v>120</v>
      </c>
      <c r="C784" s="76">
        <v>926</v>
      </c>
      <c r="D784" s="72" t="s">
        <v>17</v>
      </c>
      <c r="E784" s="72" t="s">
        <v>2</v>
      </c>
      <c r="F784" s="72" t="s">
        <v>6</v>
      </c>
      <c r="G784" s="76">
        <v>1</v>
      </c>
      <c r="H784" s="72" t="s">
        <v>6</v>
      </c>
      <c r="I784" s="72" t="s">
        <v>688</v>
      </c>
      <c r="J784" s="72" t="s">
        <v>59</v>
      </c>
      <c r="K784" s="73">
        <f>700</f>
        <v>700</v>
      </c>
    </row>
    <row r="785" spans="1:11" s="18" customFormat="1" ht="31.5" customHeight="1" x14ac:dyDescent="0.2">
      <c r="A785" s="136"/>
      <c r="B785" s="92" t="s">
        <v>421</v>
      </c>
      <c r="C785" s="76">
        <v>926</v>
      </c>
      <c r="D785" s="72" t="s">
        <v>17</v>
      </c>
      <c r="E785" s="72" t="s">
        <v>2</v>
      </c>
      <c r="F785" s="71" t="s">
        <v>6</v>
      </c>
      <c r="G785" s="71" t="s">
        <v>90</v>
      </c>
      <c r="H785" s="72" t="s">
        <v>7</v>
      </c>
      <c r="I785" s="71"/>
      <c r="J785" s="72"/>
      <c r="K785" s="73">
        <f>SUM(K786+K792+K796+K794+K789)</f>
        <v>14654.9</v>
      </c>
    </row>
    <row r="786" spans="1:11" s="18" customFormat="1" ht="31.5" customHeight="1" x14ac:dyDescent="0.2">
      <c r="A786" s="136"/>
      <c r="B786" s="75" t="s">
        <v>565</v>
      </c>
      <c r="C786" s="76">
        <v>926</v>
      </c>
      <c r="D786" s="72" t="s">
        <v>17</v>
      </c>
      <c r="E786" s="72" t="s">
        <v>2</v>
      </c>
      <c r="F786" s="71" t="s">
        <v>6</v>
      </c>
      <c r="G786" s="71" t="s">
        <v>90</v>
      </c>
      <c r="H786" s="72" t="s">
        <v>7</v>
      </c>
      <c r="I786" s="71" t="s">
        <v>484</v>
      </c>
      <c r="J786" s="72"/>
      <c r="K786" s="73">
        <f>SUM(K788+K787)</f>
        <v>6095.4</v>
      </c>
    </row>
    <row r="787" spans="1:11" s="18" customFormat="1" ht="31.5" customHeight="1" x14ac:dyDescent="0.2">
      <c r="A787" s="136"/>
      <c r="B787" s="75" t="s">
        <v>122</v>
      </c>
      <c r="C787" s="76">
        <v>926</v>
      </c>
      <c r="D787" s="72" t="s">
        <v>17</v>
      </c>
      <c r="E787" s="72" t="s">
        <v>2</v>
      </c>
      <c r="F787" s="71" t="s">
        <v>6</v>
      </c>
      <c r="G787" s="71" t="s">
        <v>90</v>
      </c>
      <c r="H787" s="72" t="s">
        <v>7</v>
      </c>
      <c r="I787" s="71" t="s">
        <v>484</v>
      </c>
      <c r="J787" s="72" t="s">
        <v>49</v>
      </c>
      <c r="K787" s="73">
        <f>610+475+475+1076+162.1+174.2</f>
        <v>2972.2999999999997</v>
      </c>
    </row>
    <row r="788" spans="1:11" s="18" customFormat="1" ht="31.5" customHeight="1" x14ac:dyDescent="0.2">
      <c r="A788" s="136"/>
      <c r="B788" s="91" t="s">
        <v>120</v>
      </c>
      <c r="C788" s="76">
        <v>926</v>
      </c>
      <c r="D788" s="72" t="s">
        <v>17</v>
      </c>
      <c r="E788" s="72" t="s">
        <v>2</v>
      </c>
      <c r="F788" s="71" t="s">
        <v>6</v>
      </c>
      <c r="G788" s="71" t="s">
        <v>90</v>
      </c>
      <c r="H788" s="72" t="s">
        <v>7</v>
      </c>
      <c r="I788" s="71" t="s">
        <v>484</v>
      </c>
      <c r="J788" s="72" t="s">
        <v>59</v>
      </c>
      <c r="K788" s="73">
        <f>420+560+1500+643.1</f>
        <v>3123.1</v>
      </c>
    </row>
    <row r="789" spans="1:11" s="18" customFormat="1" ht="18" customHeight="1" x14ac:dyDescent="0.2">
      <c r="A789" s="136"/>
      <c r="B789" s="74" t="s">
        <v>689</v>
      </c>
      <c r="C789" s="76">
        <v>926</v>
      </c>
      <c r="D789" s="72" t="s">
        <v>17</v>
      </c>
      <c r="E789" s="72" t="s">
        <v>2</v>
      </c>
      <c r="F789" s="71" t="s">
        <v>6</v>
      </c>
      <c r="G789" s="71" t="s">
        <v>90</v>
      </c>
      <c r="H789" s="72" t="s">
        <v>7</v>
      </c>
      <c r="I789" s="71" t="s">
        <v>690</v>
      </c>
      <c r="J789" s="72"/>
      <c r="K789" s="73">
        <f>K791+K790</f>
        <v>500</v>
      </c>
    </row>
    <row r="790" spans="1:11" s="18" customFormat="1" ht="31.5" customHeight="1" x14ac:dyDescent="0.2">
      <c r="A790" s="136"/>
      <c r="B790" s="75" t="s">
        <v>122</v>
      </c>
      <c r="C790" s="76">
        <v>926</v>
      </c>
      <c r="D790" s="72" t="s">
        <v>17</v>
      </c>
      <c r="E790" s="72" t="s">
        <v>2</v>
      </c>
      <c r="F790" s="71" t="s">
        <v>6</v>
      </c>
      <c r="G790" s="71" t="s">
        <v>90</v>
      </c>
      <c r="H790" s="72" t="s">
        <v>7</v>
      </c>
      <c r="I790" s="72" t="s">
        <v>690</v>
      </c>
      <c r="J790" s="72" t="s">
        <v>49</v>
      </c>
      <c r="K790" s="73">
        <v>300</v>
      </c>
    </row>
    <row r="791" spans="1:11" s="18" customFormat="1" ht="31.5" customHeight="1" x14ac:dyDescent="0.2">
      <c r="A791" s="136"/>
      <c r="B791" s="91" t="s">
        <v>120</v>
      </c>
      <c r="C791" s="76">
        <v>926</v>
      </c>
      <c r="D791" s="72" t="s">
        <v>17</v>
      </c>
      <c r="E791" s="72" t="s">
        <v>2</v>
      </c>
      <c r="F791" s="71" t="s">
        <v>6</v>
      </c>
      <c r="G791" s="71" t="s">
        <v>90</v>
      </c>
      <c r="H791" s="72" t="s">
        <v>7</v>
      </c>
      <c r="I791" s="71" t="s">
        <v>690</v>
      </c>
      <c r="J791" s="72" t="s">
        <v>59</v>
      </c>
      <c r="K791" s="73">
        <v>200</v>
      </c>
    </row>
    <row r="792" spans="1:11" s="18" customFormat="1" ht="31.5" customHeight="1" x14ac:dyDescent="0.2">
      <c r="A792" s="136"/>
      <c r="B792" s="75" t="s">
        <v>422</v>
      </c>
      <c r="C792" s="76">
        <v>926</v>
      </c>
      <c r="D792" s="72" t="s">
        <v>17</v>
      </c>
      <c r="E792" s="72" t="s">
        <v>2</v>
      </c>
      <c r="F792" s="71" t="s">
        <v>6</v>
      </c>
      <c r="G792" s="71" t="s">
        <v>90</v>
      </c>
      <c r="H792" s="72" t="s">
        <v>7</v>
      </c>
      <c r="I792" s="71" t="s">
        <v>419</v>
      </c>
      <c r="J792" s="72"/>
      <c r="K792" s="73">
        <f>K793</f>
        <v>6226.0999999999995</v>
      </c>
    </row>
    <row r="793" spans="1:11" s="18" customFormat="1" ht="31.5" customHeight="1" x14ac:dyDescent="0.2">
      <c r="A793" s="136"/>
      <c r="B793" s="75" t="s">
        <v>122</v>
      </c>
      <c r="C793" s="76">
        <v>926</v>
      </c>
      <c r="D793" s="72" t="s">
        <v>17</v>
      </c>
      <c r="E793" s="72" t="s">
        <v>2</v>
      </c>
      <c r="F793" s="71" t="s">
        <v>6</v>
      </c>
      <c r="G793" s="71" t="s">
        <v>90</v>
      </c>
      <c r="H793" s="72" t="s">
        <v>7</v>
      </c>
      <c r="I793" s="71" t="s">
        <v>419</v>
      </c>
      <c r="J793" s="72" t="s">
        <v>49</v>
      </c>
      <c r="K793" s="73">
        <f>5105.4+1120.7</f>
        <v>6226.0999999999995</v>
      </c>
    </row>
    <row r="794" spans="1:11" s="18" customFormat="1" ht="31.5" customHeight="1" x14ac:dyDescent="0.2">
      <c r="A794" s="136"/>
      <c r="B794" s="75" t="s">
        <v>423</v>
      </c>
      <c r="C794" s="76">
        <v>926</v>
      </c>
      <c r="D794" s="72" t="s">
        <v>17</v>
      </c>
      <c r="E794" s="72" t="s">
        <v>2</v>
      </c>
      <c r="F794" s="71" t="s">
        <v>6</v>
      </c>
      <c r="G794" s="71" t="s">
        <v>90</v>
      </c>
      <c r="H794" s="72" t="s">
        <v>7</v>
      </c>
      <c r="I794" s="71" t="s">
        <v>420</v>
      </c>
      <c r="J794" s="72"/>
      <c r="K794" s="73">
        <f>K795</f>
        <v>1199.6000000000001</v>
      </c>
    </row>
    <row r="795" spans="1:11" s="18" customFormat="1" ht="31.5" customHeight="1" x14ac:dyDescent="0.2">
      <c r="A795" s="136"/>
      <c r="B795" s="91" t="s">
        <v>120</v>
      </c>
      <c r="C795" s="76">
        <v>926</v>
      </c>
      <c r="D795" s="72" t="s">
        <v>17</v>
      </c>
      <c r="E795" s="72" t="s">
        <v>2</v>
      </c>
      <c r="F795" s="71" t="s">
        <v>6</v>
      </c>
      <c r="G795" s="71" t="s">
        <v>90</v>
      </c>
      <c r="H795" s="72" t="s">
        <v>7</v>
      </c>
      <c r="I795" s="71" t="s">
        <v>420</v>
      </c>
      <c r="J795" s="72" t="s">
        <v>59</v>
      </c>
      <c r="K795" s="73">
        <f>983.7+215.9</f>
        <v>1199.6000000000001</v>
      </c>
    </row>
    <row r="796" spans="1:11" s="18" customFormat="1" ht="18" customHeight="1" x14ac:dyDescent="0.2">
      <c r="A796" s="136"/>
      <c r="B796" s="124" t="s">
        <v>226</v>
      </c>
      <c r="C796" s="76">
        <v>926</v>
      </c>
      <c r="D796" s="72" t="s">
        <v>17</v>
      </c>
      <c r="E796" s="72" t="s">
        <v>2</v>
      </c>
      <c r="F796" s="71" t="s">
        <v>6</v>
      </c>
      <c r="G796" s="71" t="s">
        <v>90</v>
      </c>
      <c r="H796" s="72" t="s">
        <v>7</v>
      </c>
      <c r="I796" s="71" t="s">
        <v>268</v>
      </c>
      <c r="J796" s="72"/>
      <c r="K796" s="73">
        <f>K797</f>
        <v>633.80000000000007</v>
      </c>
    </row>
    <row r="797" spans="1:11" s="18" customFormat="1" ht="31.5" customHeight="1" x14ac:dyDescent="0.2">
      <c r="A797" s="136"/>
      <c r="B797" s="91" t="s">
        <v>120</v>
      </c>
      <c r="C797" s="76">
        <v>926</v>
      </c>
      <c r="D797" s="72" t="s">
        <v>17</v>
      </c>
      <c r="E797" s="72" t="s">
        <v>2</v>
      </c>
      <c r="F797" s="71" t="s">
        <v>6</v>
      </c>
      <c r="G797" s="71" t="s">
        <v>90</v>
      </c>
      <c r="H797" s="72" t="s">
        <v>7</v>
      </c>
      <c r="I797" s="71" t="s">
        <v>268</v>
      </c>
      <c r="J797" s="72" t="s">
        <v>59</v>
      </c>
      <c r="K797" s="73">
        <f>519.7+114.1</f>
        <v>633.80000000000007</v>
      </c>
    </row>
    <row r="798" spans="1:11" s="18" customFormat="1" ht="39" customHeight="1" x14ac:dyDescent="0.2">
      <c r="A798" s="136"/>
      <c r="B798" s="74" t="s">
        <v>442</v>
      </c>
      <c r="C798" s="76">
        <v>926</v>
      </c>
      <c r="D798" s="72" t="s">
        <v>17</v>
      </c>
      <c r="E798" s="72" t="s">
        <v>2</v>
      </c>
      <c r="F798" s="71" t="s">
        <v>6</v>
      </c>
      <c r="G798" s="71" t="s">
        <v>90</v>
      </c>
      <c r="H798" s="71" t="s">
        <v>30</v>
      </c>
      <c r="I798" s="71"/>
      <c r="J798" s="72"/>
      <c r="K798" s="73">
        <f>SUM(K799)</f>
        <v>8089.7999999999993</v>
      </c>
    </row>
    <row r="799" spans="1:11" s="18" customFormat="1" ht="35.25" customHeight="1" x14ac:dyDescent="0.2">
      <c r="A799" s="136"/>
      <c r="B799" s="91" t="s">
        <v>691</v>
      </c>
      <c r="C799" s="76">
        <v>926</v>
      </c>
      <c r="D799" s="72" t="s">
        <v>17</v>
      </c>
      <c r="E799" s="72" t="s">
        <v>2</v>
      </c>
      <c r="F799" s="71" t="s">
        <v>6</v>
      </c>
      <c r="G799" s="71" t="s">
        <v>90</v>
      </c>
      <c r="H799" s="71" t="s">
        <v>30</v>
      </c>
      <c r="I799" s="71" t="s">
        <v>692</v>
      </c>
      <c r="J799" s="72"/>
      <c r="K799" s="73">
        <f>K800</f>
        <v>8089.7999999999993</v>
      </c>
    </row>
    <row r="800" spans="1:11" s="18" customFormat="1" ht="31.5" customHeight="1" x14ac:dyDescent="0.2">
      <c r="A800" s="136"/>
      <c r="B800" s="75" t="s">
        <v>122</v>
      </c>
      <c r="C800" s="76">
        <v>926</v>
      </c>
      <c r="D800" s="72" t="s">
        <v>17</v>
      </c>
      <c r="E800" s="72" t="s">
        <v>2</v>
      </c>
      <c r="F800" s="71" t="s">
        <v>6</v>
      </c>
      <c r="G800" s="71" t="s">
        <v>90</v>
      </c>
      <c r="H800" s="71" t="s">
        <v>30</v>
      </c>
      <c r="I800" s="71" t="s">
        <v>692</v>
      </c>
      <c r="J800" s="72" t="s">
        <v>49</v>
      </c>
      <c r="K800" s="73">
        <f>2359.7+2740.1+1890+1100</f>
        <v>8089.7999999999993</v>
      </c>
    </row>
    <row r="801" spans="1:11" s="18" customFormat="1" ht="18" customHeight="1" x14ac:dyDescent="0.2">
      <c r="A801" s="136"/>
      <c r="B801" s="75" t="s">
        <v>603</v>
      </c>
      <c r="C801" s="76">
        <v>926</v>
      </c>
      <c r="D801" s="72" t="s">
        <v>17</v>
      </c>
      <c r="E801" s="72" t="s">
        <v>2</v>
      </c>
      <c r="F801" s="71" t="s">
        <v>6</v>
      </c>
      <c r="G801" s="71" t="s">
        <v>90</v>
      </c>
      <c r="H801" s="71" t="s">
        <v>601</v>
      </c>
      <c r="I801" s="71"/>
      <c r="J801" s="72"/>
      <c r="K801" s="73">
        <f>K802</f>
        <v>8436.1</v>
      </c>
    </row>
    <row r="802" spans="1:11" s="18" customFormat="1" x14ac:dyDescent="0.2">
      <c r="A802" s="136"/>
      <c r="B802" s="75" t="s">
        <v>676</v>
      </c>
      <c r="C802" s="76">
        <v>926</v>
      </c>
      <c r="D802" s="72" t="s">
        <v>17</v>
      </c>
      <c r="E802" s="72" t="s">
        <v>2</v>
      </c>
      <c r="F802" s="71" t="s">
        <v>6</v>
      </c>
      <c r="G802" s="71" t="s">
        <v>90</v>
      </c>
      <c r="H802" s="71" t="s">
        <v>601</v>
      </c>
      <c r="I802" s="71" t="s">
        <v>671</v>
      </c>
      <c r="J802" s="72"/>
      <c r="K802" s="73">
        <f>K803</f>
        <v>8436.1</v>
      </c>
    </row>
    <row r="803" spans="1:11" s="18" customFormat="1" ht="31.5" customHeight="1" x14ac:dyDescent="0.2">
      <c r="A803" s="136"/>
      <c r="B803" s="75" t="s">
        <v>120</v>
      </c>
      <c r="C803" s="76">
        <v>926</v>
      </c>
      <c r="D803" s="72" t="s">
        <v>17</v>
      </c>
      <c r="E803" s="72" t="s">
        <v>2</v>
      </c>
      <c r="F803" s="71" t="s">
        <v>6</v>
      </c>
      <c r="G803" s="71" t="s">
        <v>90</v>
      </c>
      <c r="H803" s="71" t="s">
        <v>601</v>
      </c>
      <c r="I803" s="71" t="s">
        <v>671</v>
      </c>
      <c r="J803" s="72" t="s">
        <v>59</v>
      </c>
      <c r="K803" s="73">
        <f>6917.6+1518.5</f>
        <v>8436.1</v>
      </c>
    </row>
    <row r="804" spans="1:11" s="18" customFormat="1" ht="31.5" customHeight="1" x14ac:dyDescent="0.2">
      <c r="A804" s="136"/>
      <c r="B804" s="75" t="s">
        <v>193</v>
      </c>
      <c r="C804" s="72" t="s">
        <v>454</v>
      </c>
      <c r="D804" s="71" t="s">
        <v>17</v>
      </c>
      <c r="E804" s="71" t="s">
        <v>2</v>
      </c>
      <c r="F804" s="71" t="s">
        <v>40</v>
      </c>
      <c r="G804" s="90"/>
      <c r="H804" s="71"/>
      <c r="I804" s="71"/>
      <c r="J804" s="71"/>
      <c r="K804" s="73">
        <f>K805</f>
        <v>11955.2</v>
      </c>
    </row>
    <row r="805" spans="1:11" s="18" customFormat="1" ht="18" customHeight="1" x14ac:dyDescent="0.2">
      <c r="A805" s="136"/>
      <c r="B805" s="75" t="s">
        <v>373</v>
      </c>
      <c r="C805" s="72" t="s">
        <v>454</v>
      </c>
      <c r="D805" s="71" t="s">
        <v>17</v>
      </c>
      <c r="E805" s="71" t="s">
        <v>2</v>
      </c>
      <c r="F805" s="71" t="s">
        <v>40</v>
      </c>
      <c r="G805" s="71" t="s">
        <v>138</v>
      </c>
      <c r="H805" s="71"/>
      <c r="I805" s="71"/>
      <c r="J805" s="72"/>
      <c r="K805" s="73">
        <f>SUM(K806)</f>
        <v>11955.2</v>
      </c>
    </row>
    <row r="806" spans="1:11" s="18" customFormat="1" ht="31.5" customHeight="1" x14ac:dyDescent="0.2">
      <c r="A806" s="136"/>
      <c r="B806" s="75" t="s">
        <v>376</v>
      </c>
      <c r="C806" s="72" t="s">
        <v>454</v>
      </c>
      <c r="D806" s="71" t="s">
        <v>17</v>
      </c>
      <c r="E806" s="71" t="s">
        <v>2</v>
      </c>
      <c r="F806" s="71" t="s">
        <v>40</v>
      </c>
      <c r="G806" s="71" t="s">
        <v>138</v>
      </c>
      <c r="H806" s="71" t="s">
        <v>2</v>
      </c>
      <c r="I806" s="71"/>
      <c r="J806" s="72"/>
      <c r="K806" s="73">
        <f>SUM(K807)</f>
        <v>11955.2</v>
      </c>
    </row>
    <row r="807" spans="1:11" s="18" customFormat="1" ht="35.25" customHeight="1" x14ac:dyDescent="0.2">
      <c r="A807" s="136"/>
      <c r="B807" s="75" t="s">
        <v>698</v>
      </c>
      <c r="C807" s="72" t="s">
        <v>454</v>
      </c>
      <c r="D807" s="71" t="s">
        <v>17</v>
      </c>
      <c r="E807" s="71" t="s">
        <v>2</v>
      </c>
      <c r="F807" s="71" t="s">
        <v>40</v>
      </c>
      <c r="G807" s="71" t="s">
        <v>138</v>
      </c>
      <c r="H807" s="71" t="s">
        <v>2</v>
      </c>
      <c r="I807" s="71" t="s">
        <v>149</v>
      </c>
      <c r="J807" s="72"/>
      <c r="K807" s="73">
        <f>SUM(K809+K808)</f>
        <v>11955.2</v>
      </c>
    </row>
    <row r="808" spans="1:11" s="18" customFormat="1" ht="37.15" customHeight="1" x14ac:dyDescent="0.2">
      <c r="A808" s="136"/>
      <c r="B808" s="75" t="s">
        <v>122</v>
      </c>
      <c r="C808" s="72" t="s">
        <v>454</v>
      </c>
      <c r="D808" s="71" t="s">
        <v>17</v>
      </c>
      <c r="E808" s="71" t="s">
        <v>2</v>
      </c>
      <c r="F808" s="71" t="s">
        <v>40</v>
      </c>
      <c r="G808" s="71" t="s">
        <v>138</v>
      </c>
      <c r="H808" s="71" t="s">
        <v>2</v>
      </c>
      <c r="I808" s="71" t="s">
        <v>149</v>
      </c>
      <c r="J808" s="72" t="s">
        <v>49</v>
      </c>
      <c r="K808" s="73">
        <v>7754.3</v>
      </c>
    </row>
    <row r="809" spans="1:11" s="18" customFormat="1" ht="31.5" customHeight="1" x14ac:dyDescent="0.2">
      <c r="A809" s="136"/>
      <c r="B809" s="91" t="s">
        <v>120</v>
      </c>
      <c r="C809" s="72" t="s">
        <v>454</v>
      </c>
      <c r="D809" s="71" t="s">
        <v>17</v>
      </c>
      <c r="E809" s="71" t="s">
        <v>2</v>
      </c>
      <c r="F809" s="71" t="s">
        <v>40</v>
      </c>
      <c r="G809" s="71" t="s">
        <v>138</v>
      </c>
      <c r="H809" s="71" t="s">
        <v>2</v>
      </c>
      <c r="I809" s="71" t="s">
        <v>149</v>
      </c>
      <c r="J809" s="72" t="s">
        <v>59</v>
      </c>
      <c r="K809" s="73">
        <v>4200.8999999999996</v>
      </c>
    </row>
    <row r="810" spans="1:11" s="18" customFormat="1" ht="18" customHeight="1" x14ac:dyDescent="0.2">
      <c r="A810" s="136"/>
      <c r="B810" s="74" t="s">
        <v>328</v>
      </c>
      <c r="C810" s="76">
        <v>926</v>
      </c>
      <c r="D810" s="72" t="s">
        <v>17</v>
      </c>
      <c r="E810" s="72" t="s">
        <v>2</v>
      </c>
      <c r="F810" s="71" t="s">
        <v>183</v>
      </c>
      <c r="G810" s="71"/>
      <c r="H810" s="71"/>
      <c r="I810" s="71"/>
      <c r="J810" s="72"/>
      <c r="K810" s="73">
        <f>SUM(K811)</f>
        <v>155.9</v>
      </c>
    </row>
    <row r="811" spans="1:11" s="18" customFormat="1" ht="18" customHeight="1" x14ac:dyDescent="0.2">
      <c r="A811" s="136"/>
      <c r="B811" s="74" t="s">
        <v>329</v>
      </c>
      <c r="C811" s="76">
        <v>926</v>
      </c>
      <c r="D811" s="72" t="s">
        <v>17</v>
      </c>
      <c r="E811" s="72" t="s">
        <v>2</v>
      </c>
      <c r="F811" s="71" t="s">
        <v>183</v>
      </c>
      <c r="G811" s="71" t="s">
        <v>90</v>
      </c>
      <c r="H811" s="71"/>
      <c r="I811" s="71"/>
      <c r="J811" s="72"/>
      <c r="K811" s="73">
        <f>SUM(K812)</f>
        <v>155.9</v>
      </c>
    </row>
    <row r="812" spans="1:11" s="18" customFormat="1" ht="47.25" customHeight="1" x14ac:dyDescent="0.2">
      <c r="A812" s="136"/>
      <c r="B812" s="74" t="s">
        <v>184</v>
      </c>
      <c r="C812" s="76">
        <v>926</v>
      </c>
      <c r="D812" s="72" t="s">
        <v>17</v>
      </c>
      <c r="E812" s="72" t="s">
        <v>2</v>
      </c>
      <c r="F812" s="71" t="s">
        <v>183</v>
      </c>
      <c r="G812" s="71" t="s">
        <v>90</v>
      </c>
      <c r="H812" s="71" t="s">
        <v>2</v>
      </c>
      <c r="I812" s="71"/>
      <c r="J812" s="72"/>
      <c r="K812" s="73">
        <f>SUM(K813)</f>
        <v>155.9</v>
      </c>
    </row>
    <row r="813" spans="1:11" s="18" customFormat="1" ht="26.45" customHeight="1" x14ac:dyDescent="0.2">
      <c r="A813" s="136"/>
      <c r="B813" s="75" t="s">
        <v>650</v>
      </c>
      <c r="C813" s="76">
        <v>926</v>
      </c>
      <c r="D813" s="72" t="s">
        <v>17</v>
      </c>
      <c r="E813" s="72" t="s">
        <v>2</v>
      </c>
      <c r="F813" s="71" t="s">
        <v>183</v>
      </c>
      <c r="G813" s="71" t="s">
        <v>90</v>
      </c>
      <c r="H813" s="71" t="s">
        <v>2</v>
      </c>
      <c r="I813" s="71" t="s">
        <v>651</v>
      </c>
      <c r="J813" s="72"/>
      <c r="K813" s="73">
        <f>SUM(K814)</f>
        <v>155.9</v>
      </c>
    </row>
    <row r="814" spans="1:11" s="18" customFormat="1" ht="31.5" customHeight="1" x14ac:dyDescent="0.2">
      <c r="A814" s="136"/>
      <c r="B814" s="91" t="s">
        <v>120</v>
      </c>
      <c r="C814" s="76">
        <v>926</v>
      </c>
      <c r="D814" s="72" t="s">
        <v>17</v>
      </c>
      <c r="E814" s="72" t="s">
        <v>2</v>
      </c>
      <c r="F814" s="71" t="s">
        <v>183</v>
      </c>
      <c r="G814" s="71" t="s">
        <v>90</v>
      </c>
      <c r="H814" s="71" t="s">
        <v>2</v>
      </c>
      <c r="I814" s="71" t="s">
        <v>651</v>
      </c>
      <c r="J814" s="72" t="s">
        <v>59</v>
      </c>
      <c r="K814" s="73">
        <v>155.9</v>
      </c>
    </row>
    <row r="815" spans="1:11" s="18" customFormat="1" ht="18" customHeight="1" x14ac:dyDescent="0.2">
      <c r="A815" s="136"/>
      <c r="B815" s="75" t="s">
        <v>432</v>
      </c>
      <c r="C815" s="76">
        <v>926</v>
      </c>
      <c r="D815" s="72" t="s">
        <v>17</v>
      </c>
      <c r="E815" s="72" t="s">
        <v>4</v>
      </c>
      <c r="F815" s="71"/>
      <c r="G815" s="71"/>
      <c r="H815" s="71"/>
      <c r="I815" s="71"/>
      <c r="J815" s="72"/>
      <c r="K815" s="73">
        <f>SUM(K816+K824)</f>
        <v>27233.800000000003</v>
      </c>
    </row>
    <row r="816" spans="1:11" s="18" customFormat="1" ht="18" customHeight="1" x14ac:dyDescent="0.2">
      <c r="A816" s="136"/>
      <c r="B816" s="75" t="s">
        <v>433</v>
      </c>
      <c r="C816" s="76">
        <v>926</v>
      </c>
      <c r="D816" s="72" t="s">
        <v>17</v>
      </c>
      <c r="E816" s="72" t="s">
        <v>4</v>
      </c>
      <c r="F816" s="71" t="s">
        <v>6</v>
      </c>
      <c r="G816" s="71"/>
      <c r="H816" s="71"/>
      <c r="I816" s="71"/>
      <c r="J816" s="72"/>
      <c r="K816" s="73">
        <f>SUM(K817)</f>
        <v>26467.9</v>
      </c>
    </row>
    <row r="817" spans="1:11" s="18" customFormat="1" ht="18" customHeight="1" x14ac:dyDescent="0.2">
      <c r="A817" s="136"/>
      <c r="B817" s="92" t="s">
        <v>381</v>
      </c>
      <c r="C817" s="76">
        <v>926</v>
      </c>
      <c r="D817" s="72" t="s">
        <v>17</v>
      </c>
      <c r="E817" s="72" t="s">
        <v>4</v>
      </c>
      <c r="F817" s="71" t="s">
        <v>6</v>
      </c>
      <c r="G817" s="71" t="s">
        <v>90</v>
      </c>
      <c r="H817" s="71"/>
      <c r="I817" s="71"/>
      <c r="J817" s="72"/>
      <c r="K817" s="73">
        <f>SUM(K818+K821)</f>
        <v>26467.9</v>
      </c>
    </row>
    <row r="818" spans="1:11" s="18" customFormat="1" ht="47.25" customHeight="1" x14ac:dyDescent="0.2">
      <c r="A818" s="136"/>
      <c r="B818" s="75" t="s">
        <v>434</v>
      </c>
      <c r="C818" s="76">
        <v>926</v>
      </c>
      <c r="D818" s="72" t="s">
        <v>17</v>
      </c>
      <c r="E818" s="72" t="s">
        <v>4</v>
      </c>
      <c r="F818" s="71" t="s">
        <v>6</v>
      </c>
      <c r="G818" s="71" t="s">
        <v>90</v>
      </c>
      <c r="H818" s="72" t="s">
        <v>4</v>
      </c>
      <c r="I818" s="71"/>
      <c r="J818" s="72"/>
      <c r="K818" s="73">
        <f>SUM(K819)</f>
        <v>26167.9</v>
      </c>
    </row>
    <row r="819" spans="1:11" s="18" customFormat="1" ht="47.25" customHeight="1" x14ac:dyDescent="0.2">
      <c r="A819" s="136"/>
      <c r="B819" s="75" t="s">
        <v>66</v>
      </c>
      <c r="C819" s="76">
        <v>926</v>
      </c>
      <c r="D819" s="72" t="s">
        <v>17</v>
      </c>
      <c r="E819" s="72" t="s">
        <v>4</v>
      </c>
      <c r="F819" s="71" t="s">
        <v>6</v>
      </c>
      <c r="G819" s="71" t="s">
        <v>90</v>
      </c>
      <c r="H819" s="72" t="s">
        <v>4</v>
      </c>
      <c r="I819" s="71" t="s">
        <v>85</v>
      </c>
      <c r="J819" s="72"/>
      <c r="K819" s="73">
        <f>SUM(K820)</f>
        <v>26167.9</v>
      </c>
    </row>
    <row r="820" spans="1:11" s="18" customFormat="1" ht="31.5" customHeight="1" x14ac:dyDescent="0.2">
      <c r="A820" s="136"/>
      <c r="B820" s="91" t="s">
        <v>120</v>
      </c>
      <c r="C820" s="76">
        <v>926</v>
      </c>
      <c r="D820" s="72" t="s">
        <v>17</v>
      </c>
      <c r="E820" s="72" t="s">
        <v>4</v>
      </c>
      <c r="F820" s="71" t="s">
        <v>6</v>
      </c>
      <c r="G820" s="71" t="s">
        <v>90</v>
      </c>
      <c r="H820" s="72" t="s">
        <v>4</v>
      </c>
      <c r="I820" s="71" t="s">
        <v>85</v>
      </c>
      <c r="J820" s="72" t="s">
        <v>59</v>
      </c>
      <c r="K820" s="73">
        <v>26167.9</v>
      </c>
    </row>
    <row r="821" spans="1:11" s="18" customFormat="1" ht="157.5" customHeight="1" x14ac:dyDescent="0.2">
      <c r="A821" s="136"/>
      <c r="B821" s="74" t="s">
        <v>440</v>
      </c>
      <c r="C821" s="76">
        <v>926</v>
      </c>
      <c r="D821" s="72" t="s">
        <v>17</v>
      </c>
      <c r="E821" s="72" t="s">
        <v>4</v>
      </c>
      <c r="F821" s="71" t="s">
        <v>6</v>
      </c>
      <c r="G821" s="71" t="s">
        <v>90</v>
      </c>
      <c r="H821" s="72" t="s">
        <v>6</v>
      </c>
      <c r="I821" s="71"/>
      <c r="J821" s="72"/>
      <c r="K821" s="73">
        <f>SUM(K822)</f>
        <v>300</v>
      </c>
    </row>
    <row r="822" spans="1:11" s="18" customFormat="1" ht="18" customHeight="1" x14ac:dyDescent="0.2">
      <c r="A822" s="136"/>
      <c r="B822" s="75" t="s">
        <v>687</v>
      </c>
      <c r="C822" s="76">
        <v>926</v>
      </c>
      <c r="D822" s="72" t="s">
        <v>17</v>
      </c>
      <c r="E822" s="72" t="s">
        <v>4</v>
      </c>
      <c r="F822" s="71" t="s">
        <v>6</v>
      </c>
      <c r="G822" s="71" t="s">
        <v>90</v>
      </c>
      <c r="H822" s="72" t="s">
        <v>6</v>
      </c>
      <c r="I822" s="71" t="s">
        <v>688</v>
      </c>
      <c r="J822" s="72"/>
      <c r="K822" s="73">
        <f>SUM(K823)</f>
        <v>300</v>
      </c>
    </row>
    <row r="823" spans="1:11" s="18" customFormat="1" ht="31.5" customHeight="1" x14ac:dyDescent="0.2">
      <c r="A823" s="136"/>
      <c r="B823" s="91" t="s">
        <v>120</v>
      </c>
      <c r="C823" s="76">
        <v>926</v>
      </c>
      <c r="D823" s="72" t="s">
        <v>17</v>
      </c>
      <c r="E823" s="72" t="s">
        <v>4</v>
      </c>
      <c r="F823" s="71" t="s">
        <v>6</v>
      </c>
      <c r="G823" s="71" t="s">
        <v>90</v>
      </c>
      <c r="H823" s="72" t="s">
        <v>6</v>
      </c>
      <c r="I823" s="71" t="s">
        <v>688</v>
      </c>
      <c r="J823" s="72" t="s">
        <v>59</v>
      </c>
      <c r="K823" s="73">
        <v>300</v>
      </c>
    </row>
    <row r="824" spans="1:11" s="18" customFormat="1" ht="31.5" customHeight="1" x14ac:dyDescent="0.2">
      <c r="A824" s="136"/>
      <c r="B824" s="91" t="s">
        <v>193</v>
      </c>
      <c r="C824" s="72" t="s">
        <v>454</v>
      </c>
      <c r="D824" s="71" t="s">
        <v>17</v>
      </c>
      <c r="E824" s="71" t="s">
        <v>4</v>
      </c>
      <c r="F824" s="71" t="s">
        <v>40</v>
      </c>
      <c r="G824" s="71"/>
      <c r="H824" s="72"/>
      <c r="I824" s="71"/>
      <c r="J824" s="72"/>
      <c r="K824" s="73">
        <f>K825</f>
        <v>765.9</v>
      </c>
    </row>
    <row r="825" spans="1:11" s="18" customFormat="1" ht="18" customHeight="1" x14ac:dyDescent="0.2">
      <c r="A825" s="136"/>
      <c r="B825" s="75" t="s">
        <v>373</v>
      </c>
      <c r="C825" s="72" t="s">
        <v>454</v>
      </c>
      <c r="D825" s="71" t="s">
        <v>17</v>
      </c>
      <c r="E825" s="71" t="s">
        <v>4</v>
      </c>
      <c r="F825" s="71" t="s">
        <v>40</v>
      </c>
      <c r="G825" s="71" t="s">
        <v>138</v>
      </c>
      <c r="H825" s="71"/>
      <c r="I825" s="71"/>
      <c r="J825" s="72"/>
      <c r="K825" s="73">
        <f>SUM(K826)</f>
        <v>765.9</v>
      </c>
    </row>
    <row r="826" spans="1:11" s="18" customFormat="1" ht="33.75" customHeight="1" x14ac:dyDescent="0.2">
      <c r="A826" s="136"/>
      <c r="B826" s="75" t="s">
        <v>376</v>
      </c>
      <c r="C826" s="72" t="s">
        <v>454</v>
      </c>
      <c r="D826" s="71" t="s">
        <v>17</v>
      </c>
      <c r="E826" s="71" t="s">
        <v>4</v>
      </c>
      <c r="F826" s="71" t="s">
        <v>40</v>
      </c>
      <c r="G826" s="71" t="s">
        <v>138</v>
      </c>
      <c r="H826" s="71" t="s">
        <v>2</v>
      </c>
      <c r="I826" s="71"/>
      <c r="J826" s="72"/>
      <c r="K826" s="73">
        <f>SUM(K827)</f>
        <v>765.9</v>
      </c>
    </row>
    <row r="827" spans="1:11" s="18" customFormat="1" ht="37.5" customHeight="1" x14ac:dyDescent="0.2">
      <c r="A827" s="136"/>
      <c r="B827" s="75" t="s">
        <v>698</v>
      </c>
      <c r="C827" s="72" t="s">
        <v>454</v>
      </c>
      <c r="D827" s="71" t="s">
        <v>17</v>
      </c>
      <c r="E827" s="71" t="s">
        <v>4</v>
      </c>
      <c r="F827" s="71" t="s">
        <v>40</v>
      </c>
      <c r="G827" s="71" t="s">
        <v>138</v>
      </c>
      <c r="H827" s="71" t="s">
        <v>2</v>
      </c>
      <c r="I827" s="71" t="s">
        <v>149</v>
      </c>
      <c r="J827" s="72"/>
      <c r="K827" s="73">
        <f>SUM(K828)</f>
        <v>765.9</v>
      </c>
    </row>
    <row r="828" spans="1:11" s="18" customFormat="1" ht="31.5" customHeight="1" x14ac:dyDescent="0.2">
      <c r="A828" s="136"/>
      <c r="B828" s="91" t="s">
        <v>120</v>
      </c>
      <c r="C828" s="72" t="s">
        <v>454</v>
      </c>
      <c r="D828" s="71" t="s">
        <v>17</v>
      </c>
      <c r="E828" s="71" t="s">
        <v>4</v>
      </c>
      <c r="F828" s="71" t="s">
        <v>40</v>
      </c>
      <c r="G828" s="71" t="s">
        <v>138</v>
      </c>
      <c r="H828" s="71" t="s">
        <v>2</v>
      </c>
      <c r="I828" s="71" t="s">
        <v>149</v>
      </c>
      <c r="J828" s="72" t="s">
        <v>59</v>
      </c>
      <c r="K828" s="73">
        <v>765.9</v>
      </c>
    </row>
    <row r="829" spans="1:11" s="18" customFormat="1" ht="18" customHeight="1" x14ac:dyDescent="0.2">
      <c r="A829" s="136"/>
      <c r="B829" s="75" t="s">
        <v>45</v>
      </c>
      <c r="C829" s="76">
        <v>926</v>
      </c>
      <c r="D829" s="72" t="s">
        <v>17</v>
      </c>
      <c r="E829" s="72" t="s">
        <v>6</v>
      </c>
      <c r="F829" s="72"/>
      <c r="G829" s="76"/>
      <c r="H829" s="72"/>
      <c r="I829" s="72"/>
      <c r="J829" s="72"/>
      <c r="K829" s="73">
        <f>SUM(K830+K854)</f>
        <v>90225.599999999991</v>
      </c>
    </row>
    <row r="830" spans="1:11" s="18" customFormat="1" ht="18" customHeight="1" x14ac:dyDescent="0.2">
      <c r="A830" s="136"/>
      <c r="B830" s="92" t="s">
        <v>380</v>
      </c>
      <c r="C830" s="76">
        <v>926</v>
      </c>
      <c r="D830" s="72" t="s">
        <v>17</v>
      </c>
      <c r="E830" s="72" t="s">
        <v>6</v>
      </c>
      <c r="F830" s="72" t="s">
        <v>6</v>
      </c>
      <c r="G830" s="76"/>
      <c r="H830" s="72"/>
      <c r="I830" s="72"/>
      <c r="J830" s="72"/>
      <c r="K830" s="73">
        <f>SUM(K831)</f>
        <v>82940.899999999994</v>
      </c>
    </row>
    <row r="831" spans="1:11" s="18" customFormat="1" ht="18" customHeight="1" x14ac:dyDescent="0.2">
      <c r="A831" s="136"/>
      <c r="B831" s="92" t="s">
        <v>381</v>
      </c>
      <c r="C831" s="76">
        <v>926</v>
      </c>
      <c r="D831" s="72" t="s">
        <v>17</v>
      </c>
      <c r="E831" s="72" t="s">
        <v>6</v>
      </c>
      <c r="F831" s="72" t="s">
        <v>6</v>
      </c>
      <c r="G831" s="76">
        <v>1</v>
      </c>
      <c r="H831" s="72"/>
      <c r="I831" s="72"/>
      <c r="J831" s="72"/>
      <c r="K831" s="73">
        <f>SUM(K832+K838+K843+K850)</f>
        <v>82940.899999999994</v>
      </c>
    </row>
    <row r="832" spans="1:11" s="18" customFormat="1" ht="31.5" customHeight="1" x14ac:dyDescent="0.2">
      <c r="A832" s="136"/>
      <c r="B832" s="92" t="s">
        <v>485</v>
      </c>
      <c r="C832" s="76">
        <v>926</v>
      </c>
      <c r="D832" s="72" t="s">
        <v>17</v>
      </c>
      <c r="E832" s="72" t="s">
        <v>6</v>
      </c>
      <c r="F832" s="72" t="s">
        <v>6</v>
      </c>
      <c r="G832" s="76">
        <v>1</v>
      </c>
      <c r="H832" s="72" t="s">
        <v>2</v>
      </c>
      <c r="I832" s="72"/>
      <c r="J832" s="72"/>
      <c r="K832" s="73">
        <f>SUM(K833+K836)</f>
        <v>9011.9</v>
      </c>
    </row>
    <row r="833" spans="1:11" s="18" customFormat="1" ht="18" customHeight="1" x14ac:dyDescent="0.2">
      <c r="A833" s="136"/>
      <c r="B833" s="92" t="s">
        <v>60</v>
      </c>
      <c r="C833" s="76">
        <v>926</v>
      </c>
      <c r="D833" s="72" t="s">
        <v>17</v>
      </c>
      <c r="E833" s="72" t="s">
        <v>6</v>
      </c>
      <c r="F833" s="72" t="s">
        <v>6</v>
      </c>
      <c r="G833" s="76">
        <v>1</v>
      </c>
      <c r="H833" s="72" t="s">
        <v>2</v>
      </c>
      <c r="I833" s="72" t="s">
        <v>78</v>
      </c>
      <c r="J833" s="72"/>
      <c r="K833" s="73">
        <f>SUM(K834:K835)</f>
        <v>8984.1999999999989</v>
      </c>
    </row>
    <row r="834" spans="1:11" s="18" customFormat="1" ht="71.25" customHeight="1" x14ac:dyDescent="0.2">
      <c r="A834" s="136"/>
      <c r="B834" s="75" t="s">
        <v>121</v>
      </c>
      <c r="C834" s="76">
        <v>926</v>
      </c>
      <c r="D834" s="72" t="s">
        <v>17</v>
      </c>
      <c r="E834" s="72" t="s">
        <v>6</v>
      </c>
      <c r="F834" s="72" t="s">
        <v>6</v>
      </c>
      <c r="G834" s="76">
        <v>1</v>
      </c>
      <c r="H834" s="72" t="s">
        <v>2</v>
      </c>
      <c r="I834" s="72" t="s">
        <v>78</v>
      </c>
      <c r="J834" s="72" t="s">
        <v>48</v>
      </c>
      <c r="K834" s="73">
        <v>8745.7999999999993</v>
      </c>
    </row>
    <row r="835" spans="1:11" s="18" customFormat="1" ht="31.5" customHeight="1" x14ac:dyDescent="0.2">
      <c r="A835" s="136"/>
      <c r="B835" s="75" t="s">
        <v>122</v>
      </c>
      <c r="C835" s="76">
        <v>926</v>
      </c>
      <c r="D835" s="72" t="s">
        <v>17</v>
      </c>
      <c r="E835" s="72" t="s">
        <v>6</v>
      </c>
      <c r="F835" s="72" t="s">
        <v>6</v>
      </c>
      <c r="G835" s="76">
        <v>1</v>
      </c>
      <c r="H835" s="72" t="s">
        <v>2</v>
      </c>
      <c r="I835" s="72" t="s">
        <v>78</v>
      </c>
      <c r="J835" s="72" t="s">
        <v>49</v>
      </c>
      <c r="K835" s="73">
        <v>238.4</v>
      </c>
    </row>
    <row r="836" spans="1:11" s="18" customFormat="1" ht="18" customHeight="1" x14ac:dyDescent="0.2">
      <c r="A836" s="136"/>
      <c r="B836" s="75" t="s">
        <v>228</v>
      </c>
      <c r="C836" s="76">
        <v>926</v>
      </c>
      <c r="D836" s="72" t="s">
        <v>17</v>
      </c>
      <c r="E836" s="71" t="s">
        <v>6</v>
      </c>
      <c r="F836" s="71" t="s">
        <v>6</v>
      </c>
      <c r="G836" s="90">
        <v>1</v>
      </c>
      <c r="H836" s="71" t="s">
        <v>2</v>
      </c>
      <c r="I836" s="71" t="s">
        <v>227</v>
      </c>
      <c r="J836" s="71"/>
      <c r="K836" s="73">
        <f>SUM(K837)</f>
        <v>27.7</v>
      </c>
    </row>
    <row r="837" spans="1:11" s="18" customFormat="1" ht="31.5" customHeight="1" x14ac:dyDescent="0.2">
      <c r="A837" s="136"/>
      <c r="B837" s="75" t="s">
        <v>122</v>
      </c>
      <c r="C837" s="76">
        <v>926</v>
      </c>
      <c r="D837" s="71" t="s">
        <v>17</v>
      </c>
      <c r="E837" s="71" t="s">
        <v>6</v>
      </c>
      <c r="F837" s="71" t="s">
        <v>6</v>
      </c>
      <c r="G837" s="90">
        <v>1</v>
      </c>
      <c r="H837" s="71" t="s">
        <v>2</v>
      </c>
      <c r="I837" s="71" t="s">
        <v>227</v>
      </c>
      <c r="J837" s="71" t="s">
        <v>49</v>
      </c>
      <c r="K837" s="73">
        <v>27.7</v>
      </c>
    </row>
    <row r="838" spans="1:11" s="18" customFormat="1" ht="31.5" customHeight="1" x14ac:dyDescent="0.2">
      <c r="A838" s="136"/>
      <c r="B838" s="92" t="s">
        <v>417</v>
      </c>
      <c r="C838" s="76">
        <v>926</v>
      </c>
      <c r="D838" s="71" t="s">
        <v>17</v>
      </c>
      <c r="E838" s="72" t="s">
        <v>6</v>
      </c>
      <c r="F838" s="72" t="s">
        <v>6</v>
      </c>
      <c r="G838" s="76">
        <v>1</v>
      </c>
      <c r="H838" s="72" t="s">
        <v>4</v>
      </c>
      <c r="I838" s="72"/>
      <c r="J838" s="72"/>
      <c r="K838" s="73">
        <f>SUM(K839)</f>
        <v>69502.2</v>
      </c>
    </row>
    <row r="839" spans="1:11" s="18" customFormat="1" ht="47.25" customHeight="1" x14ac:dyDescent="0.2">
      <c r="A839" s="136"/>
      <c r="B839" s="75" t="s">
        <v>66</v>
      </c>
      <c r="C839" s="76">
        <v>926</v>
      </c>
      <c r="D839" s="72" t="s">
        <v>17</v>
      </c>
      <c r="E839" s="72" t="s">
        <v>6</v>
      </c>
      <c r="F839" s="72" t="s">
        <v>6</v>
      </c>
      <c r="G839" s="76">
        <v>1</v>
      </c>
      <c r="H839" s="72" t="s">
        <v>4</v>
      </c>
      <c r="I839" s="72" t="s">
        <v>85</v>
      </c>
      <c r="J839" s="72"/>
      <c r="K839" s="73">
        <f>SUM(K840:K842)</f>
        <v>69502.2</v>
      </c>
    </row>
    <row r="840" spans="1:11" s="18" customFormat="1" ht="68.25" customHeight="1" x14ac:dyDescent="0.2">
      <c r="A840" s="136"/>
      <c r="B840" s="75" t="s">
        <v>121</v>
      </c>
      <c r="C840" s="76">
        <v>926</v>
      </c>
      <c r="D840" s="72" t="s">
        <v>17</v>
      </c>
      <c r="E840" s="72" t="s">
        <v>6</v>
      </c>
      <c r="F840" s="72" t="s">
        <v>6</v>
      </c>
      <c r="G840" s="76">
        <v>1</v>
      </c>
      <c r="H840" s="72" t="s">
        <v>4</v>
      </c>
      <c r="I840" s="72" t="s">
        <v>85</v>
      </c>
      <c r="J840" s="72" t="s">
        <v>48</v>
      </c>
      <c r="K840" s="73">
        <f>30066.1+31834.6</f>
        <v>61900.7</v>
      </c>
    </row>
    <row r="841" spans="1:11" s="18" customFormat="1" ht="31.5" customHeight="1" x14ac:dyDescent="0.2">
      <c r="A841" s="136"/>
      <c r="B841" s="75" t="s">
        <v>122</v>
      </c>
      <c r="C841" s="76">
        <v>926</v>
      </c>
      <c r="D841" s="72" t="s">
        <v>17</v>
      </c>
      <c r="E841" s="72" t="s">
        <v>6</v>
      </c>
      <c r="F841" s="72" t="s">
        <v>6</v>
      </c>
      <c r="G841" s="76">
        <v>1</v>
      </c>
      <c r="H841" s="72" t="s">
        <v>4</v>
      </c>
      <c r="I841" s="72" t="s">
        <v>85</v>
      </c>
      <c r="J841" s="72" t="s">
        <v>49</v>
      </c>
      <c r="K841" s="73">
        <f>4048.4+3540.3</f>
        <v>7588.7000000000007</v>
      </c>
    </row>
    <row r="842" spans="1:11" s="18" customFormat="1" ht="18" customHeight="1" x14ac:dyDescent="0.2">
      <c r="A842" s="136"/>
      <c r="B842" s="75" t="s">
        <v>50</v>
      </c>
      <c r="C842" s="76">
        <v>926</v>
      </c>
      <c r="D842" s="72" t="s">
        <v>17</v>
      </c>
      <c r="E842" s="72" t="s">
        <v>6</v>
      </c>
      <c r="F842" s="72" t="s">
        <v>6</v>
      </c>
      <c r="G842" s="76">
        <v>1</v>
      </c>
      <c r="H842" s="72" t="s">
        <v>4</v>
      </c>
      <c r="I842" s="72" t="s">
        <v>85</v>
      </c>
      <c r="J842" s="72" t="s">
        <v>51</v>
      </c>
      <c r="K842" s="73">
        <f>1+11.8</f>
        <v>12.8</v>
      </c>
    </row>
    <row r="843" spans="1:11" s="18" customFormat="1" ht="78.75" customHeight="1" x14ac:dyDescent="0.2">
      <c r="A843" s="136"/>
      <c r="B843" s="75" t="s">
        <v>439</v>
      </c>
      <c r="C843" s="76">
        <v>926</v>
      </c>
      <c r="D843" s="72" t="s">
        <v>17</v>
      </c>
      <c r="E843" s="72" t="s">
        <v>6</v>
      </c>
      <c r="F843" s="71" t="s">
        <v>6</v>
      </c>
      <c r="G843" s="76">
        <v>1</v>
      </c>
      <c r="H843" s="72" t="s">
        <v>5</v>
      </c>
      <c r="I843" s="72"/>
      <c r="J843" s="72"/>
      <c r="K843" s="73">
        <f>SUM(K848+K844+K846)</f>
        <v>1130.8</v>
      </c>
    </row>
    <row r="844" spans="1:11" s="18" customFormat="1" ht="18" customHeight="1" x14ac:dyDescent="0.2">
      <c r="A844" s="136"/>
      <c r="B844" s="92" t="s">
        <v>294</v>
      </c>
      <c r="C844" s="76">
        <v>926</v>
      </c>
      <c r="D844" s="72" t="s">
        <v>17</v>
      </c>
      <c r="E844" s="72" t="s">
        <v>6</v>
      </c>
      <c r="F844" s="71" t="s">
        <v>6</v>
      </c>
      <c r="G844" s="76">
        <v>1</v>
      </c>
      <c r="H844" s="72" t="s">
        <v>5</v>
      </c>
      <c r="I844" s="72" t="s">
        <v>295</v>
      </c>
      <c r="J844" s="72"/>
      <c r="K844" s="73">
        <f>SUM(K845)</f>
        <v>150</v>
      </c>
    </row>
    <row r="845" spans="1:11" s="18" customFormat="1" ht="70.5" customHeight="1" x14ac:dyDescent="0.2">
      <c r="A845" s="136"/>
      <c r="B845" s="75" t="s">
        <v>121</v>
      </c>
      <c r="C845" s="76">
        <v>926</v>
      </c>
      <c r="D845" s="72" t="s">
        <v>17</v>
      </c>
      <c r="E845" s="72" t="s">
        <v>6</v>
      </c>
      <c r="F845" s="71" t="s">
        <v>6</v>
      </c>
      <c r="G845" s="76">
        <v>1</v>
      </c>
      <c r="H845" s="72" t="s">
        <v>5</v>
      </c>
      <c r="I845" s="72" t="s">
        <v>295</v>
      </c>
      <c r="J845" s="72" t="s">
        <v>48</v>
      </c>
      <c r="K845" s="73">
        <v>150</v>
      </c>
    </row>
    <row r="846" spans="1:11" s="18" customFormat="1" ht="18" customHeight="1" x14ac:dyDescent="0.2">
      <c r="A846" s="136"/>
      <c r="B846" s="75" t="s">
        <v>441</v>
      </c>
      <c r="C846" s="76">
        <v>926</v>
      </c>
      <c r="D846" s="72" t="s">
        <v>17</v>
      </c>
      <c r="E846" s="72" t="s">
        <v>6</v>
      </c>
      <c r="F846" s="71" t="s">
        <v>6</v>
      </c>
      <c r="G846" s="76">
        <v>1</v>
      </c>
      <c r="H846" s="72" t="s">
        <v>5</v>
      </c>
      <c r="I846" s="72" t="s">
        <v>182</v>
      </c>
      <c r="J846" s="72"/>
      <c r="K846" s="73">
        <f>SUM(K847:K847)</f>
        <v>638.79999999999995</v>
      </c>
    </row>
    <row r="847" spans="1:11" s="18" customFormat="1" ht="31.5" customHeight="1" x14ac:dyDescent="0.2">
      <c r="A847" s="136"/>
      <c r="B847" s="75" t="s">
        <v>122</v>
      </c>
      <c r="C847" s="76">
        <v>926</v>
      </c>
      <c r="D847" s="72" t="s">
        <v>17</v>
      </c>
      <c r="E847" s="72" t="s">
        <v>6</v>
      </c>
      <c r="F847" s="71" t="s">
        <v>6</v>
      </c>
      <c r="G847" s="76">
        <v>1</v>
      </c>
      <c r="H847" s="72" t="s">
        <v>5</v>
      </c>
      <c r="I847" s="72" t="s">
        <v>182</v>
      </c>
      <c r="J847" s="72" t="s">
        <v>49</v>
      </c>
      <c r="K847" s="73">
        <v>638.79999999999995</v>
      </c>
    </row>
    <row r="848" spans="1:11" s="18" customFormat="1" ht="36" customHeight="1" x14ac:dyDescent="0.2">
      <c r="A848" s="136"/>
      <c r="B848" s="124" t="s">
        <v>141</v>
      </c>
      <c r="C848" s="76">
        <v>926</v>
      </c>
      <c r="D848" s="72" t="s">
        <v>17</v>
      </c>
      <c r="E848" s="72" t="s">
        <v>6</v>
      </c>
      <c r="F848" s="71" t="s">
        <v>6</v>
      </c>
      <c r="G848" s="76">
        <v>1</v>
      </c>
      <c r="H848" s="72" t="s">
        <v>5</v>
      </c>
      <c r="I848" s="72" t="s">
        <v>114</v>
      </c>
      <c r="J848" s="72"/>
      <c r="K848" s="73">
        <f>SUM(K849)</f>
        <v>342</v>
      </c>
    </row>
    <row r="849" spans="1:11" s="18" customFormat="1" ht="67.5" customHeight="1" x14ac:dyDescent="0.2">
      <c r="A849" s="136"/>
      <c r="B849" s="75" t="s">
        <v>121</v>
      </c>
      <c r="C849" s="76">
        <v>926</v>
      </c>
      <c r="D849" s="72" t="s">
        <v>17</v>
      </c>
      <c r="E849" s="72" t="s">
        <v>6</v>
      </c>
      <c r="F849" s="71" t="s">
        <v>6</v>
      </c>
      <c r="G849" s="76">
        <v>1</v>
      </c>
      <c r="H849" s="72" t="s">
        <v>5</v>
      </c>
      <c r="I849" s="72" t="s">
        <v>114</v>
      </c>
      <c r="J849" s="72" t="s">
        <v>48</v>
      </c>
      <c r="K849" s="73">
        <v>342</v>
      </c>
    </row>
    <row r="850" spans="1:11" s="18" customFormat="1" ht="157.5" customHeight="1" x14ac:dyDescent="0.2">
      <c r="A850" s="136"/>
      <c r="B850" s="74" t="s">
        <v>440</v>
      </c>
      <c r="C850" s="76">
        <v>926</v>
      </c>
      <c r="D850" s="72" t="s">
        <v>17</v>
      </c>
      <c r="E850" s="72" t="s">
        <v>6</v>
      </c>
      <c r="F850" s="71" t="s">
        <v>6</v>
      </c>
      <c r="G850" s="76">
        <v>1</v>
      </c>
      <c r="H850" s="72" t="s">
        <v>6</v>
      </c>
      <c r="I850" s="72"/>
      <c r="J850" s="72"/>
      <c r="K850" s="73">
        <f>SUM(K851)</f>
        <v>3296</v>
      </c>
    </row>
    <row r="851" spans="1:11" s="18" customFormat="1" ht="18" customHeight="1" x14ac:dyDescent="0.2">
      <c r="A851" s="136"/>
      <c r="B851" s="75" t="s">
        <v>687</v>
      </c>
      <c r="C851" s="76">
        <v>926</v>
      </c>
      <c r="D851" s="72" t="s">
        <v>17</v>
      </c>
      <c r="E851" s="72" t="s">
        <v>6</v>
      </c>
      <c r="F851" s="71" t="s">
        <v>6</v>
      </c>
      <c r="G851" s="76">
        <v>1</v>
      </c>
      <c r="H851" s="72" t="s">
        <v>6</v>
      </c>
      <c r="I851" s="72" t="s">
        <v>688</v>
      </c>
      <c r="J851" s="72"/>
      <c r="K851" s="73">
        <f>SUM(K852:K853)</f>
        <v>3296</v>
      </c>
    </row>
    <row r="852" spans="1:11" s="18" customFormat="1" ht="31.5" customHeight="1" x14ac:dyDescent="0.2">
      <c r="A852" s="136"/>
      <c r="B852" s="75" t="s">
        <v>122</v>
      </c>
      <c r="C852" s="76">
        <v>926</v>
      </c>
      <c r="D852" s="72" t="s">
        <v>17</v>
      </c>
      <c r="E852" s="72" t="s">
        <v>6</v>
      </c>
      <c r="F852" s="71" t="s">
        <v>6</v>
      </c>
      <c r="G852" s="76">
        <v>1</v>
      </c>
      <c r="H852" s="72" t="s">
        <v>6</v>
      </c>
      <c r="I852" s="72" t="s">
        <v>688</v>
      </c>
      <c r="J852" s="72" t="s">
        <v>49</v>
      </c>
      <c r="K852" s="73">
        <f>550+2200</f>
        <v>2750</v>
      </c>
    </row>
    <row r="853" spans="1:11" s="18" customFormat="1" ht="18" customHeight="1" x14ac:dyDescent="0.2">
      <c r="A853" s="136"/>
      <c r="B853" s="75" t="s">
        <v>55</v>
      </c>
      <c r="C853" s="76">
        <v>926</v>
      </c>
      <c r="D853" s="72" t="s">
        <v>17</v>
      </c>
      <c r="E853" s="72" t="s">
        <v>6</v>
      </c>
      <c r="F853" s="71" t="s">
        <v>6</v>
      </c>
      <c r="G853" s="76">
        <v>1</v>
      </c>
      <c r="H853" s="72" t="s">
        <v>6</v>
      </c>
      <c r="I853" s="72" t="s">
        <v>688</v>
      </c>
      <c r="J853" s="72" t="s">
        <v>56</v>
      </c>
      <c r="K853" s="73">
        <v>546</v>
      </c>
    </row>
    <row r="854" spans="1:11" s="18" customFormat="1" ht="31.5" customHeight="1" x14ac:dyDescent="0.2">
      <c r="A854" s="136"/>
      <c r="B854" s="75" t="s">
        <v>274</v>
      </c>
      <c r="C854" s="76">
        <v>926</v>
      </c>
      <c r="D854" s="72" t="s">
        <v>17</v>
      </c>
      <c r="E854" s="72" t="s">
        <v>6</v>
      </c>
      <c r="F854" s="71" t="s">
        <v>70</v>
      </c>
      <c r="G854" s="76"/>
      <c r="H854" s="72"/>
      <c r="I854" s="72"/>
      <c r="J854" s="72"/>
      <c r="K854" s="73">
        <f>K859+K855</f>
        <v>7284.7000000000007</v>
      </c>
    </row>
    <row r="855" spans="1:11" s="18" customFormat="1" ht="47.25" customHeight="1" x14ac:dyDescent="0.2">
      <c r="A855" s="136"/>
      <c r="B855" s="75" t="s">
        <v>322</v>
      </c>
      <c r="C855" s="76">
        <v>926</v>
      </c>
      <c r="D855" s="72" t="s">
        <v>17</v>
      </c>
      <c r="E855" s="72" t="s">
        <v>6</v>
      </c>
      <c r="F855" s="71" t="s">
        <v>70</v>
      </c>
      <c r="G855" s="71" t="s">
        <v>90</v>
      </c>
      <c r="H855" s="71"/>
      <c r="I855" s="71"/>
      <c r="J855" s="71"/>
      <c r="K855" s="73">
        <f>K856</f>
        <v>1121</v>
      </c>
    </row>
    <row r="856" spans="1:11" s="18" customFormat="1" ht="47.25" customHeight="1" x14ac:dyDescent="0.2">
      <c r="A856" s="136"/>
      <c r="B856" s="75" t="s">
        <v>323</v>
      </c>
      <c r="C856" s="76">
        <v>926</v>
      </c>
      <c r="D856" s="72" t="s">
        <v>17</v>
      </c>
      <c r="E856" s="72" t="s">
        <v>6</v>
      </c>
      <c r="F856" s="71" t="s">
        <v>70</v>
      </c>
      <c r="G856" s="71" t="s">
        <v>90</v>
      </c>
      <c r="H856" s="71" t="s">
        <v>2</v>
      </c>
      <c r="I856" s="71"/>
      <c r="J856" s="71"/>
      <c r="K856" s="73">
        <f>K857</f>
        <v>1121</v>
      </c>
    </row>
    <row r="857" spans="1:11" s="18" customFormat="1" ht="78.75" customHeight="1" x14ac:dyDescent="0.2">
      <c r="A857" s="136"/>
      <c r="B857" s="75" t="s">
        <v>324</v>
      </c>
      <c r="C857" s="76">
        <v>926</v>
      </c>
      <c r="D857" s="72" t="s">
        <v>17</v>
      </c>
      <c r="E857" s="72" t="s">
        <v>6</v>
      </c>
      <c r="F857" s="71" t="s">
        <v>70</v>
      </c>
      <c r="G857" s="71" t="s">
        <v>90</v>
      </c>
      <c r="H857" s="71" t="s">
        <v>2</v>
      </c>
      <c r="I857" s="71" t="s">
        <v>273</v>
      </c>
      <c r="J857" s="71"/>
      <c r="K857" s="73">
        <f>K858</f>
        <v>1121</v>
      </c>
    </row>
    <row r="858" spans="1:11" s="18" customFormat="1" ht="31.5" customHeight="1" x14ac:dyDescent="0.2">
      <c r="A858" s="136"/>
      <c r="B858" s="75" t="s">
        <v>122</v>
      </c>
      <c r="C858" s="76">
        <v>926</v>
      </c>
      <c r="D858" s="72" t="s">
        <v>17</v>
      </c>
      <c r="E858" s="72" t="s">
        <v>6</v>
      </c>
      <c r="F858" s="71" t="s">
        <v>70</v>
      </c>
      <c r="G858" s="71" t="s">
        <v>90</v>
      </c>
      <c r="H858" s="71" t="s">
        <v>2</v>
      </c>
      <c r="I858" s="71" t="s">
        <v>273</v>
      </c>
      <c r="J858" s="71" t="s">
        <v>49</v>
      </c>
      <c r="K858" s="73">
        <f>300+200+120+288+88+40+85</f>
        <v>1121</v>
      </c>
    </row>
    <row r="859" spans="1:11" s="18" customFormat="1" ht="31.5" customHeight="1" x14ac:dyDescent="0.2">
      <c r="A859" s="136"/>
      <c r="B859" s="75" t="s">
        <v>325</v>
      </c>
      <c r="C859" s="76">
        <v>926</v>
      </c>
      <c r="D859" s="72" t="s">
        <v>17</v>
      </c>
      <c r="E859" s="72" t="s">
        <v>6</v>
      </c>
      <c r="F859" s="71" t="s">
        <v>70</v>
      </c>
      <c r="G859" s="90">
        <v>2</v>
      </c>
      <c r="H859" s="71"/>
      <c r="I859" s="71"/>
      <c r="J859" s="71"/>
      <c r="K859" s="73">
        <f>K860</f>
        <v>6163.7000000000007</v>
      </c>
    </row>
    <row r="860" spans="1:11" s="18" customFormat="1" ht="99.75" customHeight="1" x14ac:dyDescent="0.2">
      <c r="A860" s="136"/>
      <c r="B860" s="127" t="s">
        <v>497</v>
      </c>
      <c r="C860" s="76">
        <v>926</v>
      </c>
      <c r="D860" s="72" t="s">
        <v>17</v>
      </c>
      <c r="E860" s="72" t="s">
        <v>6</v>
      </c>
      <c r="F860" s="71" t="s">
        <v>70</v>
      </c>
      <c r="G860" s="90">
        <v>2</v>
      </c>
      <c r="H860" s="71" t="s">
        <v>2</v>
      </c>
      <c r="I860" s="71"/>
      <c r="J860" s="71"/>
      <c r="K860" s="73">
        <f>K861</f>
        <v>6163.7000000000007</v>
      </c>
    </row>
    <row r="861" spans="1:11" s="18" customFormat="1" ht="47.25" customHeight="1" x14ac:dyDescent="0.2">
      <c r="A861" s="136"/>
      <c r="B861" s="75" t="s">
        <v>500</v>
      </c>
      <c r="C861" s="76">
        <v>926</v>
      </c>
      <c r="D861" s="72" t="s">
        <v>17</v>
      </c>
      <c r="E861" s="72" t="s">
        <v>6</v>
      </c>
      <c r="F861" s="71" t="s">
        <v>70</v>
      </c>
      <c r="G861" s="90">
        <v>2</v>
      </c>
      <c r="H861" s="71" t="s">
        <v>2</v>
      </c>
      <c r="I861" s="71" t="s">
        <v>154</v>
      </c>
      <c r="J861" s="71"/>
      <c r="K861" s="73">
        <f>K862</f>
        <v>6163.7000000000007</v>
      </c>
    </row>
    <row r="862" spans="1:11" s="18" customFormat="1" ht="31.5" customHeight="1" x14ac:dyDescent="0.2">
      <c r="A862" s="136"/>
      <c r="B862" s="75" t="s">
        <v>122</v>
      </c>
      <c r="C862" s="76">
        <v>926</v>
      </c>
      <c r="D862" s="72" t="s">
        <v>17</v>
      </c>
      <c r="E862" s="72" t="s">
        <v>6</v>
      </c>
      <c r="F862" s="71" t="s">
        <v>70</v>
      </c>
      <c r="G862" s="90">
        <v>2</v>
      </c>
      <c r="H862" s="71" t="s">
        <v>2</v>
      </c>
      <c r="I862" s="71" t="s">
        <v>154</v>
      </c>
      <c r="J862" s="71" t="s">
        <v>49</v>
      </c>
      <c r="K862" s="73">
        <f>50+170+93.2+15+110+15+20+830+48+83+83+184.5+15+15+103+15+15+15+50+50+15+150+2652.4+15+1086.1+15+15+100+40.5+15+50+15+15</f>
        <v>6163.7000000000007</v>
      </c>
    </row>
    <row r="863" spans="1:11" s="18" customFormat="1" ht="47.25" customHeight="1" x14ac:dyDescent="0.2">
      <c r="A863" s="136">
        <v>11</v>
      </c>
      <c r="B863" s="106" t="s">
        <v>461</v>
      </c>
      <c r="C863" s="72">
        <v>929</v>
      </c>
      <c r="D863" s="72"/>
      <c r="E863" s="71"/>
      <c r="F863" s="71"/>
      <c r="G863" s="71"/>
      <c r="H863" s="71"/>
      <c r="I863" s="71"/>
      <c r="J863" s="71"/>
      <c r="K863" s="73">
        <f>SUM(K880+K864+K873)</f>
        <v>245036.5</v>
      </c>
    </row>
    <row r="864" spans="1:11" s="18" customFormat="1" ht="18" customHeight="1" x14ac:dyDescent="0.2">
      <c r="A864" s="136"/>
      <c r="B864" s="75" t="s">
        <v>14</v>
      </c>
      <c r="C864" s="76">
        <v>929</v>
      </c>
      <c r="D864" s="71" t="s">
        <v>5</v>
      </c>
      <c r="E864" s="72"/>
      <c r="F864" s="72"/>
      <c r="G864" s="76"/>
      <c r="H864" s="72"/>
      <c r="I864" s="72"/>
      <c r="J864" s="72"/>
      <c r="K864" s="73">
        <f>SUM(K865)</f>
        <v>542.5</v>
      </c>
    </row>
    <row r="865" spans="1:11" s="18" customFormat="1" ht="31.5" customHeight="1" x14ac:dyDescent="0.2">
      <c r="A865" s="136"/>
      <c r="B865" s="75" t="s">
        <v>129</v>
      </c>
      <c r="C865" s="76">
        <v>929</v>
      </c>
      <c r="D865" s="72" t="s">
        <v>5</v>
      </c>
      <c r="E865" s="72" t="s">
        <v>10</v>
      </c>
      <c r="F865" s="72"/>
      <c r="G865" s="76"/>
      <c r="H865" s="72"/>
      <c r="I865" s="72"/>
      <c r="J865" s="72"/>
      <c r="K865" s="73">
        <f>K866</f>
        <v>542.5</v>
      </c>
    </row>
    <row r="866" spans="1:11" s="18" customFormat="1" ht="18" customHeight="1" x14ac:dyDescent="0.2">
      <c r="A866" s="136"/>
      <c r="B866" s="75" t="s">
        <v>338</v>
      </c>
      <c r="C866" s="76">
        <v>929</v>
      </c>
      <c r="D866" s="72" t="s">
        <v>5</v>
      </c>
      <c r="E866" s="72" t="s">
        <v>10</v>
      </c>
      <c r="F866" s="72" t="s">
        <v>83</v>
      </c>
      <c r="G866" s="76"/>
      <c r="H866" s="72"/>
      <c r="I866" s="72"/>
      <c r="J866" s="72"/>
      <c r="K866" s="73">
        <f>K867</f>
        <v>542.5</v>
      </c>
    </row>
    <row r="867" spans="1:11" s="18" customFormat="1" ht="47.25" customHeight="1" x14ac:dyDescent="0.2">
      <c r="A867" s="136"/>
      <c r="B867" s="92" t="s">
        <v>339</v>
      </c>
      <c r="C867" s="76">
        <v>929</v>
      </c>
      <c r="D867" s="72" t="s">
        <v>5</v>
      </c>
      <c r="E867" s="72" t="s">
        <v>10</v>
      </c>
      <c r="F867" s="72" t="s">
        <v>83</v>
      </c>
      <c r="G867" s="76">
        <v>2</v>
      </c>
      <c r="H867" s="72"/>
      <c r="I867" s="72"/>
      <c r="J867" s="72"/>
      <c r="K867" s="73">
        <f>K868+K871</f>
        <v>542.5</v>
      </c>
    </row>
    <row r="868" spans="1:11" s="18" customFormat="1" ht="54.75" customHeight="1" x14ac:dyDescent="0.2">
      <c r="A868" s="136"/>
      <c r="B868" s="92" t="s">
        <v>130</v>
      </c>
      <c r="C868" s="76">
        <v>929</v>
      </c>
      <c r="D868" s="72" t="s">
        <v>5</v>
      </c>
      <c r="E868" s="72" t="s">
        <v>10</v>
      </c>
      <c r="F868" s="72" t="s">
        <v>83</v>
      </c>
      <c r="G868" s="76">
        <v>2</v>
      </c>
      <c r="H868" s="72" t="s">
        <v>2</v>
      </c>
      <c r="I868" s="72"/>
      <c r="J868" s="72"/>
      <c r="K868" s="73">
        <f>K869</f>
        <v>500</v>
      </c>
    </row>
    <row r="869" spans="1:11" s="18" customFormat="1" ht="31.5" customHeight="1" x14ac:dyDescent="0.2">
      <c r="A869" s="136"/>
      <c r="B869" s="92" t="s">
        <v>131</v>
      </c>
      <c r="C869" s="76">
        <v>929</v>
      </c>
      <c r="D869" s="72" t="s">
        <v>5</v>
      </c>
      <c r="E869" s="72" t="s">
        <v>10</v>
      </c>
      <c r="F869" s="72" t="s">
        <v>83</v>
      </c>
      <c r="G869" s="76">
        <v>2</v>
      </c>
      <c r="H869" s="72" t="s">
        <v>2</v>
      </c>
      <c r="I869" s="72" t="s">
        <v>134</v>
      </c>
      <c r="J869" s="72"/>
      <c r="K869" s="73">
        <f>K870</f>
        <v>500</v>
      </c>
    </row>
    <row r="870" spans="1:11" s="18" customFormat="1" ht="31.5" customHeight="1" x14ac:dyDescent="0.2">
      <c r="A870" s="136"/>
      <c r="B870" s="75" t="s">
        <v>122</v>
      </c>
      <c r="C870" s="76">
        <v>929</v>
      </c>
      <c r="D870" s="72" t="s">
        <v>5</v>
      </c>
      <c r="E870" s="72" t="s">
        <v>10</v>
      </c>
      <c r="F870" s="72" t="s">
        <v>83</v>
      </c>
      <c r="G870" s="76">
        <v>2</v>
      </c>
      <c r="H870" s="72" t="s">
        <v>2</v>
      </c>
      <c r="I870" s="72" t="s">
        <v>134</v>
      </c>
      <c r="J870" s="72" t="s">
        <v>49</v>
      </c>
      <c r="K870" s="73">
        <f>71.5+428.5</f>
        <v>500</v>
      </c>
    </row>
    <row r="871" spans="1:11" s="18" customFormat="1" ht="37.5" customHeight="1" x14ac:dyDescent="0.2">
      <c r="A871" s="136"/>
      <c r="B871" s="75" t="s">
        <v>132</v>
      </c>
      <c r="C871" s="76">
        <v>929</v>
      </c>
      <c r="D871" s="72" t="s">
        <v>5</v>
      </c>
      <c r="E871" s="72" t="s">
        <v>10</v>
      </c>
      <c r="F871" s="72" t="s">
        <v>83</v>
      </c>
      <c r="G871" s="76">
        <v>2</v>
      </c>
      <c r="H871" s="72" t="s">
        <v>2</v>
      </c>
      <c r="I871" s="72" t="s">
        <v>135</v>
      </c>
      <c r="J871" s="72"/>
      <c r="K871" s="73">
        <f>K872</f>
        <v>42.5</v>
      </c>
    </row>
    <row r="872" spans="1:11" s="18" customFormat="1" ht="36" customHeight="1" x14ac:dyDescent="0.2">
      <c r="A872" s="136"/>
      <c r="B872" s="75" t="s">
        <v>122</v>
      </c>
      <c r="C872" s="76">
        <v>929</v>
      </c>
      <c r="D872" s="72" t="s">
        <v>5</v>
      </c>
      <c r="E872" s="72" t="s">
        <v>10</v>
      </c>
      <c r="F872" s="72" t="s">
        <v>83</v>
      </c>
      <c r="G872" s="76">
        <v>2</v>
      </c>
      <c r="H872" s="72" t="s">
        <v>2</v>
      </c>
      <c r="I872" s="72" t="s">
        <v>135</v>
      </c>
      <c r="J872" s="72" t="s">
        <v>49</v>
      </c>
      <c r="K872" s="73">
        <v>42.5</v>
      </c>
    </row>
    <row r="873" spans="1:11" s="18" customFormat="1" ht="18" customHeight="1" x14ac:dyDescent="0.2">
      <c r="A873" s="136"/>
      <c r="B873" s="75" t="s">
        <v>18</v>
      </c>
      <c r="C873" s="76">
        <v>929</v>
      </c>
      <c r="D873" s="72" t="s">
        <v>8</v>
      </c>
      <c r="E873" s="72"/>
      <c r="F873" s="72"/>
      <c r="G873" s="76"/>
      <c r="H873" s="72"/>
      <c r="I873" s="72"/>
      <c r="J873" s="72"/>
      <c r="K873" s="73">
        <f>SUM(K874)</f>
        <v>14</v>
      </c>
    </row>
    <row r="874" spans="1:11" s="18" customFormat="1" ht="17.25" customHeight="1" x14ac:dyDescent="0.2">
      <c r="A874" s="136"/>
      <c r="B874" s="75" t="s">
        <v>229</v>
      </c>
      <c r="C874" s="76">
        <v>929</v>
      </c>
      <c r="D874" s="72" t="s">
        <v>8</v>
      </c>
      <c r="E874" s="71" t="s">
        <v>7</v>
      </c>
      <c r="F874" s="71"/>
      <c r="G874" s="71"/>
      <c r="H874" s="71"/>
      <c r="I874" s="71"/>
      <c r="J874" s="72"/>
      <c r="K874" s="73">
        <f t="shared" ref="K874:K877" si="39">SUM(K875)</f>
        <v>14</v>
      </c>
    </row>
    <row r="875" spans="1:11" s="18" customFormat="1" ht="18" customHeight="1" x14ac:dyDescent="0.2">
      <c r="A875" s="136"/>
      <c r="B875" s="106" t="s">
        <v>382</v>
      </c>
      <c r="C875" s="76">
        <v>929</v>
      </c>
      <c r="D875" s="71" t="s">
        <v>8</v>
      </c>
      <c r="E875" s="71" t="s">
        <v>7</v>
      </c>
      <c r="F875" s="71" t="s">
        <v>7</v>
      </c>
      <c r="G875" s="71"/>
      <c r="H875" s="71"/>
      <c r="I875" s="71"/>
      <c r="J875" s="72"/>
      <c r="K875" s="73">
        <f t="shared" si="39"/>
        <v>14</v>
      </c>
    </row>
    <row r="876" spans="1:11" s="18" customFormat="1" ht="47.25" customHeight="1" x14ac:dyDescent="0.2">
      <c r="A876" s="136"/>
      <c r="B876" s="106" t="s">
        <v>169</v>
      </c>
      <c r="C876" s="76">
        <v>929</v>
      </c>
      <c r="D876" s="71" t="s">
        <v>8</v>
      </c>
      <c r="E876" s="71" t="s">
        <v>7</v>
      </c>
      <c r="F876" s="71" t="s">
        <v>7</v>
      </c>
      <c r="G876" s="71" t="s">
        <v>128</v>
      </c>
      <c r="H876" s="71"/>
      <c r="I876" s="71"/>
      <c r="J876" s="72"/>
      <c r="K876" s="73">
        <f t="shared" si="39"/>
        <v>14</v>
      </c>
    </row>
    <row r="877" spans="1:11" s="18" customFormat="1" ht="47.25" customHeight="1" x14ac:dyDescent="0.2">
      <c r="A877" s="136"/>
      <c r="B877" s="106" t="s">
        <v>699</v>
      </c>
      <c r="C877" s="76">
        <v>929</v>
      </c>
      <c r="D877" s="71" t="s">
        <v>8</v>
      </c>
      <c r="E877" s="71" t="s">
        <v>7</v>
      </c>
      <c r="F877" s="71" t="s">
        <v>7</v>
      </c>
      <c r="G877" s="71" t="s">
        <v>128</v>
      </c>
      <c r="H877" s="71" t="s">
        <v>2</v>
      </c>
      <c r="I877" s="71"/>
      <c r="J877" s="72"/>
      <c r="K877" s="73">
        <f t="shared" si="39"/>
        <v>14</v>
      </c>
    </row>
    <row r="878" spans="1:11" s="18" customFormat="1" ht="18" customHeight="1" x14ac:dyDescent="0.2">
      <c r="A878" s="136"/>
      <c r="B878" s="75" t="s">
        <v>231</v>
      </c>
      <c r="C878" s="76">
        <v>929</v>
      </c>
      <c r="D878" s="71" t="s">
        <v>8</v>
      </c>
      <c r="E878" s="71" t="s">
        <v>7</v>
      </c>
      <c r="F878" s="71" t="s">
        <v>7</v>
      </c>
      <c r="G878" s="71" t="s">
        <v>128</v>
      </c>
      <c r="H878" s="71" t="s">
        <v>2</v>
      </c>
      <c r="I878" s="71" t="s">
        <v>230</v>
      </c>
      <c r="J878" s="72"/>
      <c r="K878" s="73">
        <f>SUM(K879)</f>
        <v>14</v>
      </c>
    </row>
    <row r="879" spans="1:11" s="18" customFormat="1" ht="31.5" customHeight="1" x14ac:dyDescent="0.2">
      <c r="A879" s="136"/>
      <c r="B879" s="75" t="s">
        <v>122</v>
      </c>
      <c r="C879" s="76">
        <v>929</v>
      </c>
      <c r="D879" s="71" t="s">
        <v>8</v>
      </c>
      <c r="E879" s="71" t="s">
        <v>7</v>
      </c>
      <c r="F879" s="71" t="s">
        <v>7</v>
      </c>
      <c r="G879" s="71" t="s">
        <v>128</v>
      </c>
      <c r="H879" s="71" t="s">
        <v>2</v>
      </c>
      <c r="I879" s="71" t="s">
        <v>230</v>
      </c>
      <c r="J879" s="72" t="s">
        <v>49</v>
      </c>
      <c r="K879" s="73">
        <v>14</v>
      </c>
    </row>
    <row r="880" spans="1:11" s="18" customFormat="1" ht="18" customHeight="1" x14ac:dyDescent="0.2">
      <c r="A880" s="136"/>
      <c r="B880" s="106" t="s">
        <v>61</v>
      </c>
      <c r="C880" s="72" t="s">
        <v>31</v>
      </c>
      <c r="D880" s="71" t="s">
        <v>23</v>
      </c>
      <c r="E880" s="71"/>
      <c r="F880" s="71"/>
      <c r="G880" s="71"/>
      <c r="H880" s="71"/>
      <c r="I880" s="71"/>
      <c r="J880" s="71"/>
      <c r="K880" s="73">
        <f>SUM(K881+K914)</f>
        <v>244480</v>
      </c>
    </row>
    <row r="881" spans="1:11" s="18" customFormat="1" ht="18" customHeight="1" x14ac:dyDescent="0.2">
      <c r="A881" s="136"/>
      <c r="B881" s="106" t="s">
        <v>258</v>
      </c>
      <c r="C881" s="72">
        <v>929</v>
      </c>
      <c r="D881" s="71" t="s">
        <v>23</v>
      </c>
      <c r="E881" s="71" t="s">
        <v>5</v>
      </c>
      <c r="F881" s="71"/>
      <c r="G881" s="71"/>
      <c r="H881" s="71"/>
      <c r="I881" s="71"/>
      <c r="J881" s="71"/>
      <c r="K881" s="73">
        <f>SUM(K882+K909)</f>
        <v>236348.9</v>
      </c>
    </row>
    <row r="882" spans="1:11" s="18" customFormat="1" ht="18" customHeight="1" x14ac:dyDescent="0.2">
      <c r="A882" s="136"/>
      <c r="B882" s="92" t="s">
        <v>382</v>
      </c>
      <c r="C882" s="72" t="s">
        <v>31</v>
      </c>
      <c r="D882" s="71" t="s">
        <v>23</v>
      </c>
      <c r="E882" s="71" t="s">
        <v>5</v>
      </c>
      <c r="F882" s="71" t="s">
        <v>7</v>
      </c>
      <c r="G882" s="71"/>
      <c r="H882" s="71"/>
      <c r="I882" s="71"/>
      <c r="J882" s="71"/>
      <c r="K882" s="73">
        <f>SUM(K883+K898+K903)</f>
        <v>228984.1</v>
      </c>
    </row>
    <row r="883" spans="1:11" s="18" customFormat="1" ht="18" customHeight="1" x14ac:dyDescent="0.2">
      <c r="A883" s="136"/>
      <c r="B883" s="75" t="s">
        <v>167</v>
      </c>
      <c r="C883" s="72" t="s">
        <v>31</v>
      </c>
      <c r="D883" s="72" t="s">
        <v>23</v>
      </c>
      <c r="E883" s="71" t="s">
        <v>5</v>
      </c>
      <c r="F883" s="71" t="s">
        <v>7</v>
      </c>
      <c r="G883" s="71" t="s">
        <v>90</v>
      </c>
      <c r="H883" s="71"/>
      <c r="I883" s="71"/>
      <c r="J883" s="71"/>
      <c r="K883" s="73">
        <f>SUM(K884)</f>
        <v>180939.1</v>
      </c>
    </row>
    <row r="884" spans="1:11" s="18" customFormat="1" ht="31.5" customHeight="1" x14ac:dyDescent="0.2">
      <c r="A884" s="136"/>
      <c r="B884" s="75" t="s">
        <v>117</v>
      </c>
      <c r="C884" s="72" t="s">
        <v>31</v>
      </c>
      <c r="D884" s="71" t="s">
        <v>23</v>
      </c>
      <c r="E884" s="71" t="s">
        <v>5</v>
      </c>
      <c r="F884" s="71" t="s">
        <v>7</v>
      </c>
      <c r="G884" s="71" t="s">
        <v>90</v>
      </c>
      <c r="H884" s="71" t="s">
        <v>2</v>
      </c>
      <c r="I884" s="71"/>
      <c r="J884" s="71"/>
      <c r="K884" s="73">
        <f>SUM(K894+K887+K896+K885+K892+K890)</f>
        <v>180939.1</v>
      </c>
    </row>
    <row r="885" spans="1:11" s="18" customFormat="1" ht="47.25" customHeight="1" x14ac:dyDescent="0.2">
      <c r="A885" s="136"/>
      <c r="B885" s="75" t="s">
        <v>66</v>
      </c>
      <c r="C885" s="72" t="s">
        <v>31</v>
      </c>
      <c r="D885" s="71" t="s">
        <v>23</v>
      </c>
      <c r="E885" s="71" t="s">
        <v>5</v>
      </c>
      <c r="F885" s="71" t="s">
        <v>7</v>
      </c>
      <c r="G885" s="71" t="s">
        <v>90</v>
      </c>
      <c r="H885" s="71" t="s">
        <v>2</v>
      </c>
      <c r="I885" s="71" t="s">
        <v>85</v>
      </c>
      <c r="J885" s="71"/>
      <c r="K885" s="73">
        <f>SUM(K886:K886)</f>
        <v>174723.9</v>
      </c>
    </row>
    <row r="886" spans="1:11" s="18" customFormat="1" ht="31.5" customHeight="1" x14ac:dyDescent="0.2">
      <c r="A886" s="136"/>
      <c r="B886" s="91" t="s">
        <v>120</v>
      </c>
      <c r="C886" s="72" t="s">
        <v>31</v>
      </c>
      <c r="D886" s="71" t="s">
        <v>23</v>
      </c>
      <c r="E886" s="71" t="s">
        <v>5</v>
      </c>
      <c r="F886" s="71" t="s">
        <v>7</v>
      </c>
      <c r="G886" s="71" t="s">
        <v>90</v>
      </c>
      <c r="H886" s="71" t="s">
        <v>2</v>
      </c>
      <c r="I886" s="71" t="s">
        <v>85</v>
      </c>
      <c r="J886" s="71" t="s">
        <v>59</v>
      </c>
      <c r="K886" s="73">
        <f>174287.9+436</f>
        <v>174723.9</v>
      </c>
    </row>
    <row r="887" spans="1:11" s="18" customFormat="1" ht="47.25" customHeight="1" x14ac:dyDescent="0.2">
      <c r="A887" s="136"/>
      <c r="B887" s="74" t="s">
        <v>384</v>
      </c>
      <c r="C887" s="72" t="s">
        <v>31</v>
      </c>
      <c r="D887" s="71" t="s">
        <v>23</v>
      </c>
      <c r="E887" s="71" t="s">
        <v>5</v>
      </c>
      <c r="F887" s="71" t="s">
        <v>7</v>
      </c>
      <c r="G887" s="71" t="s">
        <v>90</v>
      </c>
      <c r="H887" s="71" t="s">
        <v>2</v>
      </c>
      <c r="I887" s="71" t="s">
        <v>150</v>
      </c>
      <c r="J887" s="71"/>
      <c r="K887" s="73">
        <f>SUM(K888+K889)</f>
        <v>1766</v>
      </c>
    </row>
    <row r="888" spans="1:11" s="18" customFormat="1" ht="31.5" customHeight="1" x14ac:dyDescent="0.2">
      <c r="A888" s="136"/>
      <c r="B888" s="75" t="s">
        <v>122</v>
      </c>
      <c r="C888" s="72" t="s">
        <v>31</v>
      </c>
      <c r="D888" s="71" t="s">
        <v>23</v>
      </c>
      <c r="E888" s="71" t="s">
        <v>5</v>
      </c>
      <c r="F888" s="71" t="s">
        <v>7</v>
      </c>
      <c r="G888" s="71" t="s">
        <v>90</v>
      </c>
      <c r="H888" s="71" t="s">
        <v>2</v>
      </c>
      <c r="I888" s="71" t="s">
        <v>150</v>
      </c>
      <c r="J888" s="71" t="s">
        <v>49</v>
      </c>
      <c r="K888" s="73">
        <v>750</v>
      </c>
    </row>
    <row r="889" spans="1:11" s="18" customFormat="1" ht="18" customHeight="1" x14ac:dyDescent="0.2">
      <c r="A889" s="136"/>
      <c r="B889" s="74" t="s">
        <v>55</v>
      </c>
      <c r="C889" s="72" t="s">
        <v>31</v>
      </c>
      <c r="D889" s="71" t="s">
        <v>23</v>
      </c>
      <c r="E889" s="71" t="s">
        <v>5</v>
      </c>
      <c r="F889" s="71" t="s">
        <v>7</v>
      </c>
      <c r="G889" s="71" t="s">
        <v>90</v>
      </c>
      <c r="H889" s="71" t="s">
        <v>2</v>
      </c>
      <c r="I889" s="71" t="s">
        <v>150</v>
      </c>
      <c r="J889" s="71" t="s">
        <v>56</v>
      </c>
      <c r="K889" s="73">
        <v>1016</v>
      </c>
    </row>
    <row r="890" spans="1:11" s="18" customFormat="1" ht="36.75" customHeight="1" x14ac:dyDescent="0.2">
      <c r="A890" s="136"/>
      <c r="B890" s="91" t="s">
        <v>141</v>
      </c>
      <c r="C890" s="72" t="s">
        <v>31</v>
      </c>
      <c r="D890" s="71" t="s">
        <v>23</v>
      </c>
      <c r="E890" s="71" t="s">
        <v>5</v>
      </c>
      <c r="F890" s="71" t="s">
        <v>7</v>
      </c>
      <c r="G890" s="71" t="s">
        <v>90</v>
      </c>
      <c r="H890" s="71" t="s">
        <v>2</v>
      </c>
      <c r="I890" s="71" t="s">
        <v>114</v>
      </c>
      <c r="J890" s="71"/>
      <c r="K890" s="73">
        <f>K891</f>
        <v>204</v>
      </c>
    </row>
    <row r="891" spans="1:11" s="18" customFormat="1" ht="31.5" customHeight="1" x14ac:dyDescent="0.2">
      <c r="A891" s="136"/>
      <c r="B891" s="91" t="s">
        <v>120</v>
      </c>
      <c r="C891" s="72" t="s">
        <v>31</v>
      </c>
      <c r="D891" s="71" t="s">
        <v>23</v>
      </c>
      <c r="E891" s="71" t="s">
        <v>5</v>
      </c>
      <c r="F891" s="71" t="s">
        <v>7</v>
      </c>
      <c r="G891" s="71" t="s">
        <v>90</v>
      </c>
      <c r="H891" s="71" t="s">
        <v>2</v>
      </c>
      <c r="I891" s="71" t="s">
        <v>114</v>
      </c>
      <c r="J891" s="71" t="s">
        <v>59</v>
      </c>
      <c r="K891" s="73">
        <v>204</v>
      </c>
    </row>
    <row r="892" spans="1:11" s="18" customFormat="1" ht="18" customHeight="1" x14ac:dyDescent="0.2">
      <c r="A892" s="136"/>
      <c r="B892" s="91" t="s">
        <v>567</v>
      </c>
      <c r="C892" s="72" t="s">
        <v>31</v>
      </c>
      <c r="D892" s="71" t="s">
        <v>23</v>
      </c>
      <c r="E892" s="71" t="s">
        <v>5</v>
      </c>
      <c r="F892" s="71" t="s">
        <v>7</v>
      </c>
      <c r="G892" s="71" t="s">
        <v>90</v>
      </c>
      <c r="H892" s="71" t="s">
        <v>2</v>
      </c>
      <c r="I892" s="71" t="s">
        <v>566</v>
      </c>
      <c r="J892" s="72"/>
      <c r="K892" s="73">
        <f>K893</f>
        <v>1039</v>
      </c>
    </row>
    <row r="893" spans="1:11" s="18" customFormat="1" ht="31.5" customHeight="1" x14ac:dyDescent="0.2">
      <c r="A893" s="136"/>
      <c r="B893" s="91" t="s">
        <v>120</v>
      </c>
      <c r="C893" s="72" t="s">
        <v>31</v>
      </c>
      <c r="D893" s="71" t="s">
        <v>23</v>
      </c>
      <c r="E893" s="71" t="s">
        <v>5</v>
      </c>
      <c r="F893" s="71" t="s">
        <v>7</v>
      </c>
      <c r="G893" s="71" t="s">
        <v>90</v>
      </c>
      <c r="H893" s="71" t="s">
        <v>2</v>
      </c>
      <c r="I893" s="71" t="s">
        <v>566</v>
      </c>
      <c r="J893" s="72" t="s">
        <v>59</v>
      </c>
      <c r="K893" s="73">
        <v>1039</v>
      </c>
    </row>
    <row r="894" spans="1:11" ht="134.25" customHeight="1" x14ac:dyDescent="0.2">
      <c r="A894" s="136"/>
      <c r="B894" s="107" t="s">
        <v>704</v>
      </c>
      <c r="C894" s="72" t="s">
        <v>31</v>
      </c>
      <c r="D894" s="71" t="s">
        <v>23</v>
      </c>
      <c r="E894" s="71" t="s">
        <v>5</v>
      </c>
      <c r="F894" s="71" t="s">
        <v>7</v>
      </c>
      <c r="G894" s="71" t="s">
        <v>90</v>
      </c>
      <c r="H894" s="71" t="s">
        <v>2</v>
      </c>
      <c r="I894" s="71" t="s">
        <v>118</v>
      </c>
      <c r="J894" s="71"/>
      <c r="K894" s="73">
        <f>SUM(K895)</f>
        <v>625</v>
      </c>
    </row>
    <row r="895" spans="1:11" ht="31.5" customHeight="1" x14ac:dyDescent="0.2">
      <c r="A895" s="136"/>
      <c r="B895" s="91" t="s">
        <v>120</v>
      </c>
      <c r="C895" s="72" t="s">
        <v>31</v>
      </c>
      <c r="D895" s="71" t="s">
        <v>23</v>
      </c>
      <c r="E895" s="71" t="s">
        <v>5</v>
      </c>
      <c r="F895" s="71" t="s">
        <v>7</v>
      </c>
      <c r="G895" s="71" t="s">
        <v>90</v>
      </c>
      <c r="H895" s="71" t="s">
        <v>2</v>
      </c>
      <c r="I895" s="71" t="s">
        <v>118</v>
      </c>
      <c r="J895" s="71" t="s">
        <v>59</v>
      </c>
      <c r="K895" s="73">
        <v>625</v>
      </c>
    </row>
    <row r="896" spans="1:11" ht="36" customHeight="1" x14ac:dyDescent="0.2">
      <c r="A896" s="136"/>
      <c r="B896" s="75" t="s">
        <v>300</v>
      </c>
      <c r="C896" s="108" t="s">
        <v>31</v>
      </c>
      <c r="D896" s="109" t="s">
        <v>23</v>
      </c>
      <c r="E896" s="109" t="s">
        <v>5</v>
      </c>
      <c r="F896" s="109" t="s">
        <v>7</v>
      </c>
      <c r="G896" s="109" t="s">
        <v>90</v>
      </c>
      <c r="H896" s="109" t="s">
        <v>2</v>
      </c>
      <c r="I896" s="71" t="s">
        <v>210</v>
      </c>
      <c r="J896" s="72"/>
      <c r="K896" s="73">
        <f>K897</f>
        <v>2581.2000000000003</v>
      </c>
    </row>
    <row r="897" spans="1:19" ht="30" customHeight="1" x14ac:dyDescent="0.2">
      <c r="A897" s="136"/>
      <c r="B897" s="74" t="s">
        <v>120</v>
      </c>
      <c r="C897" s="108" t="s">
        <v>31</v>
      </c>
      <c r="D897" s="109" t="s">
        <v>23</v>
      </c>
      <c r="E897" s="109" t="s">
        <v>5</v>
      </c>
      <c r="F897" s="109" t="s">
        <v>7</v>
      </c>
      <c r="G897" s="109" t="s">
        <v>90</v>
      </c>
      <c r="H897" s="109" t="s">
        <v>2</v>
      </c>
      <c r="I897" s="71" t="s">
        <v>210</v>
      </c>
      <c r="J897" s="72" t="s">
        <v>59</v>
      </c>
      <c r="K897" s="73">
        <f>1753.1+384.8+363.5+79.8</f>
        <v>2581.2000000000003</v>
      </c>
    </row>
    <row r="898" spans="1:19" s="18" customFormat="1" ht="18" customHeight="1" x14ac:dyDescent="0.2">
      <c r="A898" s="136"/>
      <c r="B898" s="74" t="s">
        <v>168</v>
      </c>
      <c r="C898" s="108" t="s">
        <v>31</v>
      </c>
      <c r="D898" s="109" t="s">
        <v>23</v>
      </c>
      <c r="E898" s="109" t="s">
        <v>5</v>
      </c>
      <c r="F898" s="109" t="s">
        <v>7</v>
      </c>
      <c r="G898" s="109" t="s">
        <v>116</v>
      </c>
      <c r="H898" s="109"/>
      <c r="I898" s="109"/>
      <c r="J898" s="71"/>
      <c r="K898" s="73">
        <f t="shared" ref="K898" si="40">SUM(K899)</f>
        <v>1625</v>
      </c>
    </row>
    <row r="899" spans="1:19" s="18" customFormat="1" ht="47.25" customHeight="1" x14ac:dyDescent="0.2">
      <c r="A899" s="136"/>
      <c r="B899" s="74" t="s">
        <v>151</v>
      </c>
      <c r="C899" s="72" t="s">
        <v>31</v>
      </c>
      <c r="D899" s="71" t="s">
        <v>23</v>
      </c>
      <c r="E899" s="71" t="s">
        <v>5</v>
      </c>
      <c r="F899" s="71" t="s">
        <v>7</v>
      </c>
      <c r="G899" s="71" t="s">
        <v>116</v>
      </c>
      <c r="H899" s="71" t="s">
        <v>2</v>
      </c>
      <c r="I899" s="71"/>
      <c r="J899" s="71"/>
      <c r="K899" s="73">
        <f>SUM(K900)</f>
        <v>1625</v>
      </c>
    </row>
    <row r="900" spans="1:19" s="18" customFormat="1" ht="18" customHeight="1" x14ac:dyDescent="0.2">
      <c r="A900" s="136"/>
      <c r="B900" s="74" t="s">
        <v>501</v>
      </c>
      <c r="C900" s="72" t="s">
        <v>31</v>
      </c>
      <c r="D900" s="71" t="s">
        <v>23</v>
      </c>
      <c r="E900" s="71" t="s">
        <v>5</v>
      </c>
      <c r="F900" s="71" t="s">
        <v>7</v>
      </c>
      <c r="G900" s="71" t="s">
        <v>116</v>
      </c>
      <c r="H900" s="71" t="s">
        <v>2</v>
      </c>
      <c r="I900" s="71" t="s">
        <v>152</v>
      </c>
      <c r="J900" s="71"/>
      <c r="K900" s="73">
        <f>SUM(K901:K902)</f>
        <v>1625</v>
      </c>
    </row>
    <row r="901" spans="1:19" s="18" customFormat="1" ht="31.5" customHeight="1" x14ac:dyDescent="0.2">
      <c r="A901" s="136"/>
      <c r="B901" s="75" t="s">
        <v>122</v>
      </c>
      <c r="C901" s="72" t="s">
        <v>31</v>
      </c>
      <c r="D901" s="71" t="s">
        <v>23</v>
      </c>
      <c r="E901" s="71" t="s">
        <v>5</v>
      </c>
      <c r="F901" s="71" t="s">
        <v>7</v>
      </c>
      <c r="G901" s="71" t="s">
        <v>116</v>
      </c>
      <c r="H901" s="71" t="s">
        <v>2</v>
      </c>
      <c r="I901" s="71" t="s">
        <v>152</v>
      </c>
      <c r="J901" s="71" t="s">
        <v>49</v>
      </c>
      <c r="K901" s="73">
        <f>875+250+75+275</f>
        <v>1475</v>
      </c>
    </row>
    <row r="902" spans="1:19" s="18" customFormat="1" ht="18" customHeight="1" x14ac:dyDescent="0.2">
      <c r="A902" s="136"/>
      <c r="B902" s="75" t="s">
        <v>55</v>
      </c>
      <c r="C902" s="72" t="s">
        <v>31</v>
      </c>
      <c r="D902" s="71" t="s">
        <v>23</v>
      </c>
      <c r="E902" s="71" t="s">
        <v>5</v>
      </c>
      <c r="F902" s="71" t="s">
        <v>7</v>
      </c>
      <c r="G902" s="71" t="s">
        <v>116</v>
      </c>
      <c r="H902" s="71" t="s">
        <v>2</v>
      </c>
      <c r="I902" s="71" t="s">
        <v>152</v>
      </c>
      <c r="J902" s="71" t="s">
        <v>56</v>
      </c>
      <c r="K902" s="73">
        <v>150</v>
      </c>
    </row>
    <row r="903" spans="1:19" ht="50.25" customHeight="1" x14ac:dyDescent="0.2">
      <c r="A903" s="136"/>
      <c r="B903" s="106" t="s">
        <v>169</v>
      </c>
      <c r="C903" s="72" t="s">
        <v>31</v>
      </c>
      <c r="D903" s="71" t="s">
        <v>23</v>
      </c>
      <c r="E903" s="71" t="s">
        <v>5</v>
      </c>
      <c r="F903" s="71" t="s">
        <v>7</v>
      </c>
      <c r="G903" s="71" t="s">
        <v>128</v>
      </c>
      <c r="H903" s="71"/>
      <c r="I903" s="71"/>
      <c r="J903" s="71"/>
      <c r="K903" s="73">
        <f>K904</f>
        <v>46420</v>
      </c>
    </row>
    <row r="904" spans="1:19" ht="23.25" customHeight="1" x14ac:dyDescent="0.2">
      <c r="A904" s="136"/>
      <c r="B904" s="74" t="s">
        <v>700</v>
      </c>
      <c r="C904" s="72" t="s">
        <v>31</v>
      </c>
      <c r="D904" s="71" t="s">
        <v>23</v>
      </c>
      <c r="E904" s="71" t="s">
        <v>5</v>
      </c>
      <c r="F904" s="71" t="s">
        <v>7</v>
      </c>
      <c r="G904" s="71" t="s">
        <v>128</v>
      </c>
      <c r="H904" s="71" t="s">
        <v>4</v>
      </c>
      <c r="I904" s="71"/>
      <c r="J904" s="71"/>
      <c r="K904" s="73">
        <f>K905</f>
        <v>46420</v>
      </c>
    </row>
    <row r="905" spans="1:19" ht="31.5" customHeight="1" x14ac:dyDescent="0.2">
      <c r="A905" s="136"/>
      <c r="B905" s="75" t="s">
        <v>66</v>
      </c>
      <c r="C905" s="72" t="s">
        <v>31</v>
      </c>
      <c r="D905" s="71" t="s">
        <v>23</v>
      </c>
      <c r="E905" s="71" t="s">
        <v>5</v>
      </c>
      <c r="F905" s="71" t="s">
        <v>7</v>
      </c>
      <c r="G905" s="71" t="s">
        <v>128</v>
      </c>
      <c r="H905" s="71" t="s">
        <v>4</v>
      </c>
      <c r="I905" s="71" t="s">
        <v>85</v>
      </c>
      <c r="J905" s="71"/>
      <c r="K905" s="73">
        <f>SUBTOTAL(9,K906:K908)</f>
        <v>46420</v>
      </c>
    </row>
    <row r="906" spans="1:19" ht="31.5" customHeight="1" x14ac:dyDescent="0.2">
      <c r="A906" s="136"/>
      <c r="B906" s="74" t="s">
        <v>121</v>
      </c>
      <c r="C906" s="72" t="s">
        <v>31</v>
      </c>
      <c r="D906" s="71" t="s">
        <v>23</v>
      </c>
      <c r="E906" s="71" t="s">
        <v>5</v>
      </c>
      <c r="F906" s="71" t="s">
        <v>7</v>
      </c>
      <c r="G906" s="71" t="s">
        <v>128</v>
      </c>
      <c r="H906" s="71" t="s">
        <v>4</v>
      </c>
      <c r="I906" s="71" t="s">
        <v>85</v>
      </c>
      <c r="J906" s="71" t="s">
        <v>48</v>
      </c>
      <c r="K906" s="73">
        <f>7927.3+31906</f>
        <v>39833.300000000003</v>
      </c>
    </row>
    <row r="907" spans="1:19" ht="31.5" customHeight="1" x14ac:dyDescent="0.2">
      <c r="A907" s="136"/>
      <c r="B907" s="75" t="s">
        <v>122</v>
      </c>
      <c r="C907" s="72" t="s">
        <v>31</v>
      </c>
      <c r="D907" s="71" t="s">
        <v>23</v>
      </c>
      <c r="E907" s="71" t="s">
        <v>5</v>
      </c>
      <c r="F907" s="71" t="s">
        <v>7</v>
      </c>
      <c r="G907" s="71" t="s">
        <v>128</v>
      </c>
      <c r="H907" s="71" t="s">
        <v>4</v>
      </c>
      <c r="I907" s="71" t="s">
        <v>85</v>
      </c>
      <c r="J907" s="71" t="s">
        <v>49</v>
      </c>
      <c r="K907" s="73">
        <f>5436.6+1087.5</f>
        <v>6524.1</v>
      </c>
    </row>
    <row r="908" spans="1:19" ht="19.5" customHeight="1" x14ac:dyDescent="0.2">
      <c r="A908" s="136"/>
      <c r="B908" s="75" t="s">
        <v>50</v>
      </c>
      <c r="C908" s="72" t="s">
        <v>31</v>
      </c>
      <c r="D908" s="71" t="s">
        <v>23</v>
      </c>
      <c r="E908" s="71" t="s">
        <v>5</v>
      </c>
      <c r="F908" s="71" t="s">
        <v>7</v>
      </c>
      <c r="G908" s="71" t="s">
        <v>128</v>
      </c>
      <c r="H908" s="71" t="s">
        <v>4</v>
      </c>
      <c r="I908" s="71" t="s">
        <v>85</v>
      </c>
      <c r="J908" s="71" t="s">
        <v>51</v>
      </c>
      <c r="K908" s="73">
        <f>32+30.6</f>
        <v>62.6</v>
      </c>
    </row>
    <row r="909" spans="1:19" ht="31.5" customHeight="1" x14ac:dyDescent="0.2">
      <c r="A909" s="136"/>
      <c r="B909" s="92" t="s">
        <v>193</v>
      </c>
      <c r="C909" s="72" t="s">
        <v>31</v>
      </c>
      <c r="D909" s="71" t="s">
        <v>23</v>
      </c>
      <c r="E909" s="71" t="s">
        <v>5</v>
      </c>
      <c r="F909" s="71" t="s">
        <v>40</v>
      </c>
      <c r="G909" s="71"/>
      <c r="H909" s="71"/>
      <c r="I909" s="71"/>
      <c r="J909" s="71"/>
      <c r="K909" s="73">
        <f>K910</f>
        <v>7364.8</v>
      </c>
    </row>
    <row r="910" spans="1:19" ht="18" customHeight="1" x14ac:dyDescent="0.2">
      <c r="A910" s="136"/>
      <c r="B910" s="75" t="s">
        <v>373</v>
      </c>
      <c r="C910" s="72" t="s">
        <v>31</v>
      </c>
      <c r="D910" s="71" t="s">
        <v>23</v>
      </c>
      <c r="E910" s="71" t="s">
        <v>5</v>
      </c>
      <c r="F910" s="71" t="s">
        <v>40</v>
      </c>
      <c r="G910" s="71" t="s">
        <v>138</v>
      </c>
      <c r="H910" s="71"/>
      <c r="I910" s="71"/>
      <c r="J910" s="72"/>
      <c r="K910" s="73">
        <f>K911</f>
        <v>7364.8</v>
      </c>
    </row>
    <row r="911" spans="1:19" s="41" customFormat="1" ht="31.5" customHeight="1" x14ac:dyDescent="0.2">
      <c r="A911" s="136"/>
      <c r="B911" s="75" t="s">
        <v>376</v>
      </c>
      <c r="C911" s="72" t="s">
        <v>31</v>
      </c>
      <c r="D911" s="71" t="s">
        <v>23</v>
      </c>
      <c r="E911" s="71" t="s">
        <v>5</v>
      </c>
      <c r="F911" s="71" t="s">
        <v>40</v>
      </c>
      <c r="G911" s="71" t="s">
        <v>138</v>
      </c>
      <c r="H911" s="71" t="s">
        <v>2</v>
      </c>
      <c r="I911" s="71"/>
      <c r="J911" s="72"/>
      <c r="K911" s="73">
        <f>K912</f>
        <v>7364.8</v>
      </c>
      <c r="L911" s="7"/>
      <c r="M911" s="7"/>
      <c r="N911" s="7"/>
      <c r="O911" s="7"/>
      <c r="P911" s="7"/>
      <c r="Q911" s="7"/>
      <c r="R911" s="7"/>
      <c r="S911" s="7"/>
    </row>
    <row r="912" spans="1:19" s="41" customFormat="1" ht="36" customHeight="1" x14ac:dyDescent="0.2">
      <c r="A912" s="136"/>
      <c r="B912" s="75" t="s">
        <v>698</v>
      </c>
      <c r="C912" s="72" t="s">
        <v>31</v>
      </c>
      <c r="D912" s="71" t="s">
        <v>23</v>
      </c>
      <c r="E912" s="71" t="s">
        <v>5</v>
      </c>
      <c r="F912" s="71" t="s">
        <v>40</v>
      </c>
      <c r="G912" s="71" t="s">
        <v>138</v>
      </c>
      <c r="H912" s="71" t="s">
        <v>2</v>
      </c>
      <c r="I912" s="71" t="s">
        <v>149</v>
      </c>
      <c r="J912" s="72"/>
      <c r="K912" s="73">
        <f>K913</f>
        <v>7364.8</v>
      </c>
      <c r="L912" s="7"/>
      <c r="M912" s="7"/>
      <c r="N912" s="7"/>
      <c r="O912" s="7"/>
      <c r="P912" s="7"/>
      <c r="Q912" s="7"/>
      <c r="R912" s="7"/>
      <c r="S912" s="7"/>
    </row>
    <row r="913" spans="1:19" s="41" customFormat="1" ht="31.5" customHeight="1" x14ac:dyDescent="0.2">
      <c r="A913" s="136"/>
      <c r="B913" s="91" t="s">
        <v>120</v>
      </c>
      <c r="C913" s="72" t="s">
        <v>31</v>
      </c>
      <c r="D913" s="71" t="s">
        <v>23</v>
      </c>
      <c r="E913" s="71" t="s">
        <v>5</v>
      </c>
      <c r="F913" s="71" t="s">
        <v>40</v>
      </c>
      <c r="G913" s="71" t="s">
        <v>138</v>
      </c>
      <c r="H913" s="71" t="s">
        <v>2</v>
      </c>
      <c r="I913" s="71" t="s">
        <v>149</v>
      </c>
      <c r="J913" s="72" t="s">
        <v>59</v>
      </c>
      <c r="K913" s="73">
        <v>7364.8</v>
      </c>
      <c r="L913" s="7"/>
      <c r="M913" s="7"/>
      <c r="N913" s="7"/>
      <c r="O913" s="7"/>
      <c r="P913" s="7"/>
      <c r="Q913" s="7"/>
      <c r="R913" s="7"/>
      <c r="S913" s="7"/>
    </row>
    <row r="914" spans="1:19" s="41" customFormat="1" ht="18" customHeight="1" x14ac:dyDescent="0.2">
      <c r="A914" s="136"/>
      <c r="B914" s="106" t="s">
        <v>65</v>
      </c>
      <c r="C914" s="72">
        <v>929</v>
      </c>
      <c r="D914" s="71" t="s">
        <v>23</v>
      </c>
      <c r="E914" s="71" t="s">
        <v>7</v>
      </c>
      <c r="F914" s="71"/>
      <c r="G914" s="71"/>
      <c r="H914" s="71"/>
      <c r="I914" s="71"/>
      <c r="J914" s="71"/>
      <c r="K914" s="73">
        <f>K915+K924</f>
        <v>8131.1</v>
      </c>
      <c r="L914" s="7"/>
      <c r="M914" s="7"/>
      <c r="N914" s="7"/>
      <c r="O914" s="7"/>
      <c r="P914" s="7"/>
      <c r="Q914" s="7"/>
      <c r="R914" s="7"/>
      <c r="S914" s="7"/>
    </row>
    <row r="915" spans="1:19" s="41" customFormat="1" ht="18" customHeight="1" x14ac:dyDescent="0.2">
      <c r="A915" s="136"/>
      <c r="B915" s="106" t="s">
        <v>382</v>
      </c>
      <c r="C915" s="72" t="s">
        <v>31</v>
      </c>
      <c r="D915" s="71" t="s">
        <v>23</v>
      </c>
      <c r="E915" s="71" t="s">
        <v>7</v>
      </c>
      <c r="F915" s="71" t="s">
        <v>7</v>
      </c>
      <c r="G915" s="71"/>
      <c r="H915" s="71"/>
      <c r="I915" s="71"/>
      <c r="J915" s="71"/>
      <c r="K915" s="73">
        <f t="shared" ref="K915:K916" si="41">SUM(K916)</f>
        <v>7741.1</v>
      </c>
      <c r="L915" s="7"/>
      <c r="M915" s="7"/>
      <c r="N915" s="7"/>
      <c r="O915" s="7"/>
      <c r="P915" s="7"/>
      <c r="Q915" s="7"/>
      <c r="R915" s="7"/>
      <c r="S915" s="7"/>
    </row>
    <row r="916" spans="1:19" s="41" customFormat="1" ht="47.25" customHeight="1" x14ac:dyDescent="0.2">
      <c r="A916" s="136"/>
      <c r="B916" s="106" t="s">
        <v>169</v>
      </c>
      <c r="C916" s="72" t="s">
        <v>31</v>
      </c>
      <c r="D916" s="71" t="s">
        <v>23</v>
      </c>
      <c r="E916" s="71" t="s">
        <v>7</v>
      </c>
      <c r="F916" s="71" t="s">
        <v>7</v>
      </c>
      <c r="G916" s="71" t="s">
        <v>128</v>
      </c>
      <c r="H916" s="71"/>
      <c r="I916" s="71"/>
      <c r="J916" s="71"/>
      <c r="K916" s="73">
        <f t="shared" si="41"/>
        <v>7741.1</v>
      </c>
      <c r="L916" s="7"/>
      <c r="M916" s="7"/>
      <c r="N916" s="7"/>
      <c r="O916" s="7"/>
      <c r="P916" s="7"/>
      <c r="Q916" s="7"/>
      <c r="R916" s="7"/>
      <c r="S916" s="7"/>
    </row>
    <row r="917" spans="1:19" s="41" customFormat="1" ht="47.25" customHeight="1" x14ac:dyDescent="0.2">
      <c r="A917" s="136"/>
      <c r="B917" s="106" t="s">
        <v>699</v>
      </c>
      <c r="C917" s="72" t="s">
        <v>31</v>
      </c>
      <c r="D917" s="71" t="s">
        <v>23</v>
      </c>
      <c r="E917" s="71" t="s">
        <v>7</v>
      </c>
      <c r="F917" s="71" t="s">
        <v>7</v>
      </c>
      <c r="G917" s="71" t="s">
        <v>128</v>
      </c>
      <c r="H917" s="71" t="s">
        <v>2</v>
      </c>
      <c r="I917" s="71"/>
      <c r="J917" s="71"/>
      <c r="K917" s="73">
        <f>SUM(K918+K922)</f>
        <v>7741.1</v>
      </c>
      <c r="L917" s="7"/>
      <c r="M917" s="7"/>
      <c r="N917" s="7"/>
      <c r="O917" s="7"/>
      <c r="P917" s="7"/>
      <c r="Q917" s="7"/>
      <c r="R917" s="7"/>
      <c r="S917" s="7"/>
    </row>
    <row r="918" spans="1:19" s="41" customFormat="1" ht="18" customHeight="1" x14ac:dyDescent="0.2">
      <c r="A918" s="136"/>
      <c r="B918" s="75" t="s">
        <v>47</v>
      </c>
      <c r="C918" s="72" t="s">
        <v>31</v>
      </c>
      <c r="D918" s="71" t="s">
        <v>23</v>
      </c>
      <c r="E918" s="71" t="s">
        <v>7</v>
      </c>
      <c r="F918" s="71" t="s">
        <v>7</v>
      </c>
      <c r="G918" s="71" t="s">
        <v>128</v>
      </c>
      <c r="H918" s="71" t="s">
        <v>2</v>
      </c>
      <c r="I918" s="71" t="s">
        <v>78</v>
      </c>
      <c r="J918" s="71"/>
      <c r="K918" s="73">
        <f>SUM(K919:K921)</f>
        <v>7710</v>
      </c>
      <c r="L918" s="7"/>
      <c r="M918" s="7"/>
      <c r="N918" s="7"/>
      <c r="O918" s="7"/>
      <c r="P918" s="7"/>
      <c r="Q918" s="7"/>
      <c r="R918" s="7"/>
      <c r="S918" s="7"/>
    </row>
    <row r="919" spans="1:19" s="41" customFormat="1" ht="51" customHeight="1" x14ac:dyDescent="0.2">
      <c r="A919" s="136"/>
      <c r="B919" s="75" t="s">
        <v>121</v>
      </c>
      <c r="C919" s="72" t="s">
        <v>31</v>
      </c>
      <c r="D919" s="71" t="s">
        <v>23</v>
      </c>
      <c r="E919" s="71" t="s">
        <v>7</v>
      </c>
      <c r="F919" s="71" t="s">
        <v>7</v>
      </c>
      <c r="G919" s="71" t="s">
        <v>128</v>
      </c>
      <c r="H919" s="71" t="s">
        <v>2</v>
      </c>
      <c r="I919" s="71" t="s">
        <v>78</v>
      </c>
      <c r="J919" s="71" t="s">
        <v>48</v>
      </c>
      <c r="K919" s="73">
        <v>7430.9</v>
      </c>
      <c r="L919" s="8"/>
      <c r="M919" s="7"/>
      <c r="N919" s="7"/>
      <c r="O919" s="7"/>
      <c r="P919" s="7"/>
      <c r="Q919" s="7"/>
      <c r="R919" s="7"/>
      <c r="S919" s="7"/>
    </row>
    <row r="920" spans="1:19" s="41" customFormat="1" ht="31.5" customHeight="1" x14ac:dyDescent="0.2">
      <c r="A920" s="136"/>
      <c r="B920" s="75" t="s">
        <v>122</v>
      </c>
      <c r="C920" s="72" t="s">
        <v>31</v>
      </c>
      <c r="D920" s="71" t="s">
        <v>23</v>
      </c>
      <c r="E920" s="71" t="s">
        <v>7</v>
      </c>
      <c r="F920" s="71" t="s">
        <v>7</v>
      </c>
      <c r="G920" s="71" t="s">
        <v>128</v>
      </c>
      <c r="H920" s="71" t="s">
        <v>2</v>
      </c>
      <c r="I920" s="71" t="s">
        <v>78</v>
      </c>
      <c r="J920" s="71" t="s">
        <v>49</v>
      </c>
      <c r="K920" s="73">
        <v>278.3</v>
      </c>
      <c r="L920" s="7"/>
      <c r="M920" s="7"/>
      <c r="N920" s="7"/>
      <c r="O920" s="7"/>
      <c r="P920" s="7"/>
      <c r="Q920" s="7"/>
      <c r="R920" s="7"/>
      <c r="S920" s="7"/>
    </row>
    <row r="921" spans="1:19" s="41" customFormat="1" ht="18" customHeight="1" x14ac:dyDescent="0.2">
      <c r="A921" s="136"/>
      <c r="B921" s="75" t="s">
        <v>50</v>
      </c>
      <c r="C921" s="72" t="s">
        <v>31</v>
      </c>
      <c r="D921" s="71" t="s">
        <v>23</v>
      </c>
      <c r="E921" s="71" t="s">
        <v>7</v>
      </c>
      <c r="F921" s="71" t="s">
        <v>7</v>
      </c>
      <c r="G921" s="71" t="s">
        <v>128</v>
      </c>
      <c r="H921" s="71" t="s">
        <v>2</v>
      </c>
      <c r="I921" s="71" t="s">
        <v>78</v>
      </c>
      <c r="J921" s="71" t="s">
        <v>51</v>
      </c>
      <c r="K921" s="73">
        <v>0.8</v>
      </c>
      <c r="L921" s="7"/>
      <c r="M921" s="7"/>
      <c r="N921" s="7"/>
      <c r="O921" s="7"/>
      <c r="P921" s="7"/>
      <c r="Q921" s="7"/>
      <c r="R921" s="7"/>
      <c r="S921" s="7"/>
    </row>
    <row r="922" spans="1:19" s="41" customFormat="1" ht="18" customHeight="1" x14ac:dyDescent="0.2">
      <c r="A922" s="136"/>
      <c r="B922" s="75" t="s">
        <v>228</v>
      </c>
      <c r="C922" s="76">
        <v>929</v>
      </c>
      <c r="D922" s="71" t="s">
        <v>23</v>
      </c>
      <c r="E922" s="71" t="s">
        <v>7</v>
      </c>
      <c r="F922" s="71" t="s">
        <v>7</v>
      </c>
      <c r="G922" s="90">
        <v>3</v>
      </c>
      <c r="H922" s="71" t="s">
        <v>2</v>
      </c>
      <c r="I922" s="71" t="s">
        <v>227</v>
      </c>
      <c r="J922" s="71"/>
      <c r="K922" s="73">
        <f>SUM(K923)</f>
        <v>31.1</v>
      </c>
      <c r="L922" s="7"/>
      <c r="M922" s="7"/>
      <c r="N922" s="7"/>
      <c r="O922" s="7"/>
      <c r="P922" s="7"/>
      <c r="Q922" s="7"/>
      <c r="R922" s="7"/>
      <c r="S922" s="7"/>
    </row>
    <row r="923" spans="1:19" s="41" customFormat="1" ht="31.5" customHeight="1" x14ac:dyDescent="0.2">
      <c r="A923" s="136"/>
      <c r="B923" s="75" t="s">
        <v>122</v>
      </c>
      <c r="C923" s="76">
        <v>929</v>
      </c>
      <c r="D923" s="71" t="s">
        <v>23</v>
      </c>
      <c r="E923" s="71" t="s">
        <v>7</v>
      </c>
      <c r="F923" s="71" t="s">
        <v>7</v>
      </c>
      <c r="G923" s="90">
        <v>3</v>
      </c>
      <c r="H923" s="71" t="s">
        <v>2</v>
      </c>
      <c r="I923" s="71" t="s">
        <v>227</v>
      </c>
      <c r="J923" s="71" t="s">
        <v>49</v>
      </c>
      <c r="K923" s="73">
        <v>31.1</v>
      </c>
      <c r="L923" s="7"/>
      <c r="M923" s="7"/>
      <c r="N923" s="7"/>
      <c r="O923" s="7"/>
      <c r="P923" s="7"/>
      <c r="Q923" s="7"/>
      <c r="R923" s="7"/>
      <c r="S923" s="7"/>
    </row>
    <row r="924" spans="1:19" s="41" customFormat="1" ht="31.5" customHeight="1" x14ac:dyDescent="0.2">
      <c r="A924" s="136"/>
      <c r="B924" s="75" t="s">
        <v>220</v>
      </c>
      <c r="C924" s="72" t="s">
        <v>31</v>
      </c>
      <c r="D924" s="71" t="s">
        <v>23</v>
      </c>
      <c r="E924" s="71" t="s">
        <v>7</v>
      </c>
      <c r="F924" s="71" t="s">
        <v>70</v>
      </c>
      <c r="G924" s="71"/>
      <c r="H924" s="71"/>
      <c r="I924" s="71"/>
      <c r="J924" s="71"/>
      <c r="K924" s="73">
        <f>K925</f>
        <v>390</v>
      </c>
      <c r="L924" s="7"/>
      <c r="M924" s="7"/>
      <c r="N924" s="7"/>
      <c r="O924" s="7"/>
      <c r="P924" s="7"/>
      <c r="Q924" s="7"/>
      <c r="R924" s="7"/>
      <c r="S924" s="7"/>
    </row>
    <row r="925" spans="1:19" s="41" customFormat="1" ht="31.5" customHeight="1" x14ac:dyDescent="0.2">
      <c r="A925" s="136"/>
      <c r="B925" s="75" t="s">
        <v>325</v>
      </c>
      <c r="C925" s="72" t="s">
        <v>31</v>
      </c>
      <c r="D925" s="71" t="s">
        <v>23</v>
      </c>
      <c r="E925" s="71" t="s">
        <v>7</v>
      </c>
      <c r="F925" s="71" t="s">
        <v>70</v>
      </c>
      <c r="G925" s="71" t="s">
        <v>116</v>
      </c>
      <c r="H925" s="71"/>
      <c r="I925" s="71"/>
      <c r="J925" s="71"/>
      <c r="K925" s="73">
        <f>K926</f>
        <v>390</v>
      </c>
      <c r="L925" s="7"/>
      <c r="M925" s="7"/>
      <c r="N925" s="7"/>
      <c r="O925" s="7"/>
      <c r="P925" s="7"/>
      <c r="Q925" s="7"/>
      <c r="R925" s="7"/>
      <c r="S925" s="7"/>
    </row>
    <row r="926" spans="1:19" s="41" customFormat="1" ht="101.25" customHeight="1" x14ac:dyDescent="0.2">
      <c r="A926" s="136"/>
      <c r="B926" s="127" t="s">
        <v>497</v>
      </c>
      <c r="C926" s="72" t="s">
        <v>31</v>
      </c>
      <c r="D926" s="71" t="s">
        <v>23</v>
      </c>
      <c r="E926" s="71" t="s">
        <v>7</v>
      </c>
      <c r="F926" s="71" t="s">
        <v>70</v>
      </c>
      <c r="G926" s="71" t="s">
        <v>116</v>
      </c>
      <c r="H926" s="71" t="s">
        <v>2</v>
      </c>
      <c r="I926" s="71"/>
      <c r="J926" s="71"/>
      <c r="K926" s="73">
        <f>K927</f>
        <v>390</v>
      </c>
      <c r="L926" s="7"/>
      <c r="M926" s="7"/>
      <c r="N926" s="7"/>
      <c r="O926" s="7"/>
      <c r="P926" s="7"/>
      <c r="Q926" s="7"/>
      <c r="R926" s="7"/>
      <c r="S926" s="7"/>
    </row>
    <row r="927" spans="1:19" s="41" customFormat="1" ht="81.75" customHeight="1" x14ac:dyDescent="0.2">
      <c r="A927" s="136"/>
      <c r="B927" s="75" t="s">
        <v>326</v>
      </c>
      <c r="C927" s="72" t="s">
        <v>31</v>
      </c>
      <c r="D927" s="71" t="s">
        <v>23</v>
      </c>
      <c r="E927" s="71" t="s">
        <v>7</v>
      </c>
      <c r="F927" s="71" t="s">
        <v>70</v>
      </c>
      <c r="G927" s="71" t="s">
        <v>116</v>
      </c>
      <c r="H927" s="71" t="s">
        <v>2</v>
      </c>
      <c r="I927" s="71" t="s">
        <v>154</v>
      </c>
      <c r="J927" s="71"/>
      <c r="K927" s="73">
        <f>K928</f>
        <v>390</v>
      </c>
      <c r="L927" s="7"/>
      <c r="M927" s="7"/>
      <c r="N927" s="7"/>
      <c r="O927" s="7"/>
      <c r="P927" s="7"/>
      <c r="Q927" s="7"/>
      <c r="R927" s="7"/>
      <c r="S927" s="7"/>
    </row>
    <row r="928" spans="1:19" s="41" customFormat="1" ht="31.5" customHeight="1" x14ac:dyDescent="0.2">
      <c r="A928" s="136"/>
      <c r="B928" s="75" t="s">
        <v>122</v>
      </c>
      <c r="C928" s="72" t="s">
        <v>31</v>
      </c>
      <c r="D928" s="71" t="s">
        <v>23</v>
      </c>
      <c r="E928" s="71" t="s">
        <v>7</v>
      </c>
      <c r="F928" s="71" t="s">
        <v>70</v>
      </c>
      <c r="G928" s="71" t="s">
        <v>116</v>
      </c>
      <c r="H928" s="71" t="s">
        <v>2</v>
      </c>
      <c r="I928" s="71" t="s">
        <v>154</v>
      </c>
      <c r="J928" s="71" t="s">
        <v>49</v>
      </c>
      <c r="K928" s="73">
        <f>40+250+100</f>
        <v>390</v>
      </c>
      <c r="L928" s="7"/>
      <c r="M928" s="7"/>
      <c r="N928" s="7"/>
      <c r="O928" s="7"/>
      <c r="P928" s="7"/>
      <c r="Q928" s="7"/>
      <c r="R928" s="7"/>
      <c r="S928" s="7"/>
    </row>
    <row r="929" spans="1:19" s="41" customFormat="1" ht="31.5" customHeight="1" x14ac:dyDescent="0.2">
      <c r="A929" s="137" t="s">
        <v>70</v>
      </c>
      <c r="B929" s="106" t="s">
        <v>385</v>
      </c>
      <c r="C929" s="72">
        <v>934</v>
      </c>
      <c r="D929" s="71"/>
      <c r="E929" s="71"/>
      <c r="F929" s="71"/>
      <c r="G929" s="71"/>
      <c r="H929" s="71"/>
      <c r="I929" s="71"/>
      <c r="J929" s="71"/>
      <c r="K929" s="73">
        <f>K930+K939</f>
        <v>47039.500000000007</v>
      </c>
      <c r="L929" s="8"/>
      <c r="M929" s="7"/>
      <c r="N929" s="7"/>
      <c r="O929" s="7"/>
      <c r="P929" s="7"/>
      <c r="Q929" s="7"/>
      <c r="R929" s="7"/>
      <c r="S929" s="7"/>
    </row>
    <row r="930" spans="1:19" s="41" customFormat="1" ht="18" customHeight="1" x14ac:dyDescent="0.2">
      <c r="A930" s="137"/>
      <c r="B930" s="75" t="s">
        <v>14</v>
      </c>
      <c r="C930" s="72" t="s">
        <v>73</v>
      </c>
      <c r="D930" s="71" t="s">
        <v>5</v>
      </c>
      <c r="E930" s="71"/>
      <c r="F930" s="71"/>
      <c r="G930" s="71"/>
      <c r="H930" s="71"/>
      <c r="I930" s="71"/>
      <c r="J930" s="71"/>
      <c r="K930" s="73">
        <f t="shared" ref="K930:K931" si="42">SUM(K931)</f>
        <v>487.8</v>
      </c>
      <c r="L930" s="7"/>
      <c r="M930" s="7"/>
      <c r="N930" s="7"/>
      <c r="O930" s="7"/>
      <c r="P930" s="7"/>
      <c r="Q930" s="7"/>
      <c r="R930" s="7"/>
      <c r="S930" s="7"/>
    </row>
    <row r="931" spans="1:19" s="41" customFormat="1" ht="31.5" customHeight="1" x14ac:dyDescent="0.2">
      <c r="A931" s="137"/>
      <c r="B931" s="75" t="s">
        <v>129</v>
      </c>
      <c r="C931" s="72" t="s">
        <v>73</v>
      </c>
      <c r="D931" s="71" t="s">
        <v>5</v>
      </c>
      <c r="E931" s="71" t="s">
        <v>10</v>
      </c>
      <c r="F931" s="71"/>
      <c r="G931" s="71"/>
      <c r="H931" s="71"/>
      <c r="I931" s="71"/>
      <c r="J931" s="71"/>
      <c r="K931" s="73">
        <f t="shared" si="42"/>
        <v>487.8</v>
      </c>
      <c r="L931" s="7"/>
      <c r="M931" s="7"/>
      <c r="N931" s="7"/>
      <c r="O931" s="7"/>
      <c r="P931" s="7"/>
      <c r="Q931" s="7"/>
      <c r="R931" s="7"/>
      <c r="S931" s="7"/>
    </row>
    <row r="932" spans="1:19" s="41" customFormat="1" ht="18" customHeight="1" x14ac:dyDescent="0.2">
      <c r="A932" s="137"/>
      <c r="B932" s="92" t="s">
        <v>330</v>
      </c>
      <c r="C932" s="76">
        <v>934</v>
      </c>
      <c r="D932" s="71" t="s">
        <v>5</v>
      </c>
      <c r="E932" s="71" t="s">
        <v>10</v>
      </c>
      <c r="F932" s="71" t="s">
        <v>83</v>
      </c>
      <c r="G932" s="71"/>
      <c r="H932" s="71"/>
      <c r="I932" s="71"/>
      <c r="J932" s="72"/>
      <c r="K932" s="73">
        <f>SUM(K933)</f>
        <v>487.8</v>
      </c>
      <c r="L932" s="7"/>
      <c r="M932" s="7"/>
      <c r="N932" s="7"/>
      <c r="O932" s="7"/>
      <c r="P932" s="7"/>
      <c r="Q932" s="7"/>
      <c r="R932" s="7"/>
      <c r="S932" s="7"/>
    </row>
    <row r="933" spans="1:19" s="41" customFormat="1" ht="47.25" customHeight="1" x14ac:dyDescent="0.2">
      <c r="A933" s="137"/>
      <c r="B933" s="92" t="s">
        <v>339</v>
      </c>
      <c r="C933" s="76">
        <v>934</v>
      </c>
      <c r="D933" s="71" t="s">
        <v>5</v>
      </c>
      <c r="E933" s="71" t="s">
        <v>10</v>
      </c>
      <c r="F933" s="71" t="s">
        <v>83</v>
      </c>
      <c r="G933" s="71" t="s">
        <v>116</v>
      </c>
      <c r="H933" s="71"/>
      <c r="I933" s="71"/>
      <c r="J933" s="72"/>
      <c r="K933" s="73">
        <f t="shared" ref="K933:K935" si="43">SUM(K934)</f>
        <v>487.8</v>
      </c>
      <c r="L933" s="7"/>
      <c r="M933" s="7"/>
      <c r="N933" s="7"/>
      <c r="O933" s="7"/>
      <c r="P933" s="7"/>
      <c r="Q933" s="7"/>
      <c r="R933" s="7"/>
      <c r="S933" s="7"/>
    </row>
    <row r="934" spans="1:19" s="41" customFormat="1" ht="47.25" customHeight="1" x14ac:dyDescent="0.2">
      <c r="A934" s="137"/>
      <c r="B934" s="92" t="s">
        <v>130</v>
      </c>
      <c r="C934" s="76">
        <v>934</v>
      </c>
      <c r="D934" s="71" t="s">
        <v>5</v>
      </c>
      <c r="E934" s="71" t="s">
        <v>10</v>
      </c>
      <c r="F934" s="71" t="s">
        <v>83</v>
      </c>
      <c r="G934" s="71" t="s">
        <v>116</v>
      </c>
      <c r="H934" s="71" t="s">
        <v>2</v>
      </c>
      <c r="I934" s="71"/>
      <c r="J934" s="72"/>
      <c r="K934" s="73">
        <f>SUM(K935+K937)</f>
        <v>487.8</v>
      </c>
      <c r="L934" s="7"/>
      <c r="M934" s="7"/>
      <c r="N934" s="7"/>
      <c r="O934" s="7"/>
      <c r="P934" s="7"/>
      <c r="Q934" s="7"/>
      <c r="R934" s="7"/>
      <c r="S934" s="7"/>
    </row>
    <row r="935" spans="1:19" s="41" customFormat="1" ht="31.5" customHeight="1" x14ac:dyDescent="0.2">
      <c r="A935" s="137"/>
      <c r="B935" s="92" t="s">
        <v>131</v>
      </c>
      <c r="C935" s="76">
        <v>934</v>
      </c>
      <c r="D935" s="71" t="s">
        <v>5</v>
      </c>
      <c r="E935" s="71" t="s">
        <v>10</v>
      </c>
      <c r="F935" s="71" t="s">
        <v>83</v>
      </c>
      <c r="G935" s="71" t="s">
        <v>116</v>
      </c>
      <c r="H935" s="71" t="s">
        <v>2</v>
      </c>
      <c r="I935" s="71" t="s">
        <v>134</v>
      </c>
      <c r="J935" s="72"/>
      <c r="K935" s="73">
        <f t="shared" si="43"/>
        <v>315.3</v>
      </c>
      <c r="L935" s="7"/>
      <c r="M935" s="7"/>
      <c r="N935" s="7"/>
      <c r="O935" s="7"/>
      <c r="P935" s="7"/>
      <c r="Q935" s="7"/>
      <c r="R935" s="7"/>
      <c r="S935" s="7"/>
    </row>
    <row r="936" spans="1:19" s="41" customFormat="1" ht="31.5" customHeight="1" x14ac:dyDescent="0.2">
      <c r="A936" s="137"/>
      <c r="B936" s="75" t="s">
        <v>122</v>
      </c>
      <c r="C936" s="76">
        <v>934</v>
      </c>
      <c r="D936" s="71" t="s">
        <v>5</v>
      </c>
      <c r="E936" s="71" t="s">
        <v>10</v>
      </c>
      <c r="F936" s="71" t="s">
        <v>83</v>
      </c>
      <c r="G936" s="71" t="s">
        <v>116</v>
      </c>
      <c r="H936" s="71" t="s">
        <v>2</v>
      </c>
      <c r="I936" s="71" t="s">
        <v>134</v>
      </c>
      <c r="J936" s="72" t="s">
        <v>49</v>
      </c>
      <c r="K936" s="73">
        <f>69.2+102.1+71.5+72.5</f>
        <v>315.3</v>
      </c>
      <c r="L936" s="7"/>
      <c r="M936" s="7"/>
      <c r="N936" s="7"/>
      <c r="O936" s="7"/>
      <c r="P936" s="7"/>
      <c r="Q936" s="7"/>
      <c r="R936" s="7"/>
      <c r="S936" s="7"/>
    </row>
    <row r="937" spans="1:19" s="41" customFormat="1" ht="32.25" customHeight="1" x14ac:dyDescent="0.2">
      <c r="A937" s="137"/>
      <c r="B937" s="75" t="s">
        <v>132</v>
      </c>
      <c r="C937" s="76">
        <v>934</v>
      </c>
      <c r="D937" s="72" t="s">
        <v>5</v>
      </c>
      <c r="E937" s="72" t="s">
        <v>10</v>
      </c>
      <c r="F937" s="72" t="s">
        <v>83</v>
      </c>
      <c r="G937" s="76">
        <v>2</v>
      </c>
      <c r="H937" s="72" t="s">
        <v>2</v>
      </c>
      <c r="I937" s="72" t="s">
        <v>135</v>
      </c>
      <c r="J937" s="72"/>
      <c r="K937" s="73">
        <f>K938</f>
        <v>172.5</v>
      </c>
      <c r="L937" s="7"/>
      <c r="M937" s="7"/>
      <c r="N937" s="7"/>
      <c r="O937" s="7"/>
      <c r="P937" s="7"/>
      <c r="Q937" s="7"/>
      <c r="R937" s="7"/>
      <c r="S937" s="7"/>
    </row>
    <row r="938" spans="1:19" s="41" customFormat="1" ht="31.5" customHeight="1" x14ac:dyDescent="0.2">
      <c r="A938" s="137"/>
      <c r="B938" s="75" t="s">
        <v>122</v>
      </c>
      <c r="C938" s="76">
        <v>934</v>
      </c>
      <c r="D938" s="72" t="s">
        <v>5</v>
      </c>
      <c r="E938" s="72" t="s">
        <v>10</v>
      </c>
      <c r="F938" s="72" t="s">
        <v>83</v>
      </c>
      <c r="G938" s="76">
        <v>2</v>
      </c>
      <c r="H938" s="72" t="s">
        <v>2</v>
      </c>
      <c r="I938" s="72" t="s">
        <v>135</v>
      </c>
      <c r="J938" s="72" t="s">
        <v>49</v>
      </c>
      <c r="K938" s="73">
        <f>15+157.5</f>
        <v>172.5</v>
      </c>
      <c r="L938" s="7"/>
      <c r="M938" s="7"/>
      <c r="N938" s="7"/>
      <c r="O938" s="7"/>
      <c r="P938" s="7"/>
      <c r="Q938" s="7"/>
      <c r="R938" s="7"/>
      <c r="S938" s="7"/>
    </row>
    <row r="939" spans="1:19" s="41" customFormat="1" ht="18" customHeight="1" x14ac:dyDescent="0.2">
      <c r="A939" s="137"/>
      <c r="B939" s="106" t="s">
        <v>18</v>
      </c>
      <c r="C939" s="72">
        <v>934</v>
      </c>
      <c r="D939" s="71" t="s">
        <v>8</v>
      </c>
      <c r="E939" s="71"/>
      <c r="F939" s="71"/>
      <c r="G939" s="71"/>
      <c r="H939" s="71"/>
      <c r="I939" s="71"/>
      <c r="J939" s="71"/>
      <c r="K939" s="73">
        <f>K946+K964+K940</f>
        <v>46551.700000000004</v>
      </c>
      <c r="L939" s="7"/>
      <c r="M939" s="7"/>
      <c r="N939" s="7"/>
      <c r="O939" s="7"/>
      <c r="P939" s="7"/>
      <c r="Q939" s="7"/>
      <c r="R939" s="7"/>
      <c r="S939" s="7"/>
    </row>
    <row r="940" spans="1:19" s="41" customFormat="1" ht="18.75" customHeight="1" x14ac:dyDescent="0.2">
      <c r="A940" s="137"/>
      <c r="B940" s="75" t="s">
        <v>229</v>
      </c>
      <c r="C940" s="76">
        <v>934</v>
      </c>
      <c r="D940" s="71" t="s">
        <v>8</v>
      </c>
      <c r="E940" s="71" t="s">
        <v>7</v>
      </c>
      <c r="F940" s="71"/>
      <c r="G940" s="71"/>
      <c r="H940" s="71"/>
      <c r="I940" s="71"/>
      <c r="J940" s="72"/>
      <c r="K940" s="73">
        <f t="shared" ref="K940:K943" si="44">SUM(K941)</f>
        <v>12.4</v>
      </c>
      <c r="L940" s="7"/>
      <c r="M940" s="7"/>
      <c r="N940" s="7"/>
      <c r="O940" s="7"/>
      <c r="P940" s="7"/>
      <c r="Q940" s="7"/>
      <c r="R940" s="7"/>
      <c r="S940" s="7"/>
    </row>
    <row r="941" spans="1:19" s="41" customFormat="1" ht="18" customHeight="1" x14ac:dyDescent="0.2">
      <c r="A941" s="137"/>
      <c r="B941" s="75" t="s">
        <v>386</v>
      </c>
      <c r="C941" s="76">
        <v>934</v>
      </c>
      <c r="D941" s="71" t="s">
        <v>8</v>
      </c>
      <c r="E941" s="71" t="s">
        <v>7</v>
      </c>
      <c r="F941" s="71" t="s">
        <v>17</v>
      </c>
      <c r="G941" s="71"/>
      <c r="H941" s="71"/>
      <c r="I941" s="71"/>
      <c r="J941" s="72"/>
      <c r="K941" s="73">
        <f t="shared" si="44"/>
        <v>12.4</v>
      </c>
      <c r="L941" s="7"/>
      <c r="M941" s="7"/>
      <c r="N941" s="7"/>
      <c r="O941" s="7"/>
      <c r="P941" s="7"/>
      <c r="Q941" s="7"/>
      <c r="R941" s="7"/>
      <c r="S941" s="7"/>
    </row>
    <row r="942" spans="1:19" s="41" customFormat="1" ht="18" customHeight="1" x14ac:dyDescent="0.2">
      <c r="A942" s="137"/>
      <c r="B942" s="75" t="s">
        <v>387</v>
      </c>
      <c r="C942" s="76">
        <v>934</v>
      </c>
      <c r="D942" s="71" t="s">
        <v>8</v>
      </c>
      <c r="E942" s="71" t="s">
        <v>7</v>
      </c>
      <c r="F942" s="71" t="s">
        <v>17</v>
      </c>
      <c r="G942" s="71" t="s">
        <v>90</v>
      </c>
      <c r="H942" s="71"/>
      <c r="I942" s="71"/>
      <c r="J942" s="72"/>
      <c r="K942" s="73">
        <f t="shared" si="44"/>
        <v>12.4</v>
      </c>
      <c r="L942" s="7"/>
      <c r="M942" s="7"/>
      <c r="N942" s="7"/>
      <c r="O942" s="7"/>
      <c r="P942" s="7"/>
      <c r="Q942" s="7"/>
      <c r="R942" s="7"/>
      <c r="S942" s="7"/>
    </row>
    <row r="943" spans="1:19" s="41" customFormat="1" ht="47.25" customHeight="1" x14ac:dyDescent="0.2">
      <c r="A943" s="137"/>
      <c r="B943" s="75" t="s">
        <v>388</v>
      </c>
      <c r="C943" s="76">
        <v>934</v>
      </c>
      <c r="D943" s="71" t="s">
        <v>8</v>
      </c>
      <c r="E943" s="71" t="s">
        <v>7</v>
      </c>
      <c r="F943" s="71" t="s">
        <v>17</v>
      </c>
      <c r="G943" s="71" t="s">
        <v>90</v>
      </c>
      <c r="H943" s="71" t="s">
        <v>2</v>
      </c>
      <c r="I943" s="71"/>
      <c r="J943" s="72"/>
      <c r="K943" s="73">
        <f t="shared" si="44"/>
        <v>12.4</v>
      </c>
      <c r="L943" s="7"/>
      <c r="M943" s="7"/>
      <c r="N943" s="7"/>
      <c r="O943" s="7"/>
      <c r="P943" s="7"/>
      <c r="Q943" s="7"/>
      <c r="R943" s="7"/>
      <c r="S943" s="7"/>
    </row>
    <row r="944" spans="1:19" s="41" customFormat="1" ht="18" customHeight="1" x14ac:dyDescent="0.2">
      <c r="A944" s="137"/>
      <c r="B944" s="75" t="s">
        <v>231</v>
      </c>
      <c r="C944" s="76">
        <v>934</v>
      </c>
      <c r="D944" s="71" t="s">
        <v>8</v>
      </c>
      <c r="E944" s="71" t="s">
        <v>7</v>
      </c>
      <c r="F944" s="71" t="s">
        <v>17</v>
      </c>
      <c r="G944" s="71" t="s">
        <v>90</v>
      </c>
      <c r="H944" s="71" t="s">
        <v>2</v>
      </c>
      <c r="I944" s="71" t="s">
        <v>230</v>
      </c>
      <c r="J944" s="72"/>
      <c r="K944" s="73">
        <f>SUM(K945)</f>
        <v>12.4</v>
      </c>
      <c r="L944" s="7"/>
      <c r="M944" s="7"/>
      <c r="N944" s="7"/>
      <c r="O944" s="7"/>
      <c r="P944" s="7"/>
      <c r="Q944" s="7"/>
      <c r="R944" s="7"/>
      <c r="S944" s="7"/>
    </row>
    <row r="945" spans="1:19" s="41" customFormat="1" ht="31.5" customHeight="1" x14ac:dyDescent="0.2">
      <c r="A945" s="137"/>
      <c r="B945" s="75" t="s">
        <v>122</v>
      </c>
      <c r="C945" s="76">
        <v>934</v>
      </c>
      <c r="D945" s="71" t="s">
        <v>8</v>
      </c>
      <c r="E945" s="71" t="s">
        <v>7</v>
      </c>
      <c r="F945" s="71" t="s">
        <v>17</v>
      </c>
      <c r="G945" s="71" t="s">
        <v>90</v>
      </c>
      <c r="H945" s="71" t="s">
        <v>2</v>
      </c>
      <c r="I945" s="71" t="s">
        <v>230</v>
      </c>
      <c r="J945" s="72" t="s">
        <v>49</v>
      </c>
      <c r="K945" s="73">
        <v>12.4</v>
      </c>
      <c r="L945" s="7"/>
      <c r="M945" s="8"/>
      <c r="N945" s="7"/>
      <c r="O945" s="7"/>
      <c r="P945" s="7"/>
      <c r="Q945" s="7"/>
      <c r="R945" s="7"/>
      <c r="S945" s="7"/>
    </row>
    <row r="946" spans="1:19" s="41" customFormat="1" ht="18" customHeight="1" x14ac:dyDescent="0.2">
      <c r="A946" s="137"/>
      <c r="B946" s="106" t="s">
        <v>19</v>
      </c>
      <c r="C946" s="72">
        <v>934</v>
      </c>
      <c r="D946" s="71" t="s">
        <v>8</v>
      </c>
      <c r="E946" s="71" t="s">
        <v>8</v>
      </c>
      <c r="F946" s="71"/>
      <c r="G946" s="71"/>
      <c r="H946" s="71"/>
      <c r="I946" s="71"/>
      <c r="J946" s="71"/>
      <c r="K946" s="73">
        <f>SUM(K947+K959)</f>
        <v>40580.9</v>
      </c>
      <c r="L946" s="7"/>
      <c r="M946" s="7"/>
      <c r="N946" s="7"/>
      <c r="O946" s="7"/>
      <c r="P946" s="7"/>
      <c r="Q946" s="7"/>
      <c r="R946" s="7"/>
      <c r="S946" s="7"/>
    </row>
    <row r="947" spans="1:19" s="41" customFormat="1" ht="18" customHeight="1" x14ac:dyDescent="0.2">
      <c r="A947" s="137"/>
      <c r="B947" s="92" t="s">
        <v>386</v>
      </c>
      <c r="C947" s="72">
        <v>934</v>
      </c>
      <c r="D947" s="71" t="s">
        <v>8</v>
      </c>
      <c r="E947" s="71" t="s">
        <v>8</v>
      </c>
      <c r="F947" s="71" t="s">
        <v>17</v>
      </c>
      <c r="G947" s="71"/>
      <c r="H947" s="71"/>
      <c r="I947" s="71"/>
      <c r="J947" s="71"/>
      <c r="K947" s="73">
        <f t="shared" ref="K947" si="45">SUM(K948)</f>
        <v>40101.9</v>
      </c>
      <c r="L947" s="7"/>
      <c r="M947" s="7"/>
      <c r="N947" s="7"/>
      <c r="O947" s="7"/>
      <c r="P947" s="7"/>
      <c r="Q947" s="7"/>
      <c r="R947" s="7"/>
      <c r="S947" s="7"/>
    </row>
    <row r="948" spans="1:19" s="41" customFormat="1" ht="18" customHeight="1" x14ac:dyDescent="0.2">
      <c r="A948" s="137"/>
      <c r="B948" s="92" t="s">
        <v>387</v>
      </c>
      <c r="C948" s="72">
        <v>934</v>
      </c>
      <c r="D948" s="71" t="s">
        <v>8</v>
      </c>
      <c r="E948" s="71" t="s">
        <v>8</v>
      </c>
      <c r="F948" s="71" t="s">
        <v>17</v>
      </c>
      <c r="G948" s="71" t="s">
        <v>90</v>
      </c>
      <c r="H948" s="71"/>
      <c r="I948" s="71"/>
      <c r="J948" s="71"/>
      <c r="K948" s="73">
        <f>SUM(K949+K954)</f>
        <v>40101.9</v>
      </c>
      <c r="L948" s="7"/>
      <c r="M948" s="7"/>
      <c r="N948" s="7"/>
      <c r="O948" s="7"/>
      <c r="P948" s="7"/>
      <c r="Q948" s="7"/>
      <c r="R948" s="7"/>
      <c r="S948" s="7"/>
    </row>
    <row r="949" spans="1:19" s="41" customFormat="1" ht="35.25" customHeight="1" x14ac:dyDescent="0.2">
      <c r="A949" s="137"/>
      <c r="B949" s="92" t="s">
        <v>505</v>
      </c>
      <c r="C949" s="72">
        <v>934</v>
      </c>
      <c r="D949" s="71" t="s">
        <v>8</v>
      </c>
      <c r="E949" s="71" t="s">
        <v>8</v>
      </c>
      <c r="F949" s="71" t="s">
        <v>17</v>
      </c>
      <c r="G949" s="71" t="s">
        <v>90</v>
      </c>
      <c r="H949" s="71" t="s">
        <v>4</v>
      </c>
      <c r="I949" s="71"/>
      <c r="J949" s="71"/>
      <c r="K949" s="73">
        <f>SUM(K950)</f>
        <v>35052.9</v>
      </c>
      <c r="L949" s="7"/>
      <c r="M949" s="7"/>
      <c r="N949" s="7"/>
      <c r="O949" s="7"/>
      <c r="P949" s="7"/>
      <c r="Q949" s="7"/>
      <c r="R949" s="7"/>
      <c r="S949" s="7"/>
    </row>
    <row r="950" spans="1:19" s="41" customFormat="1" ht="47.25" customHeight="1" x14ac:dyDescent="0.2">
      <c r="A950" s="137"/>
      <c r="B950" s="75" t="s">
        <v>66</v>
      </c>
      <c r="C950" s="72" t="s">
        <v>73</v>
      </c>
      <c r="D950" s="71" t="s">
        <v>8</v>
      </c>
      <c r="E950" s="71" t="s">
        <v>8</v>
      </c>
      <c r="F950" s="71" t="s">
        <v>17</v>
      </c>
      <c r="G950" s="71" t="s">
        <v>90</v>
      </c>
      <c r="H950" s="71" t="s">
        <v>4</v>
      </c>
      <c r="I950" s="71" t="s">
        <v>85</v>
      </c>
      <c r="J950" s="71"/>
      <c r="K950" s="73">
        <f>SUM(K951:K953)</f>
        <v>35052.9</v>
      </c>
      <c r="L950" s="8"/>
      <c r="M950" s="7"/>
      <c r="N950" s="7"/>
      <c r="O950" s="7"/>
      <c r="P950" s="7"/>
      <c r="Q950" s="7"/>
      <c r="R950" s="7"/>
      <c r="S950" s="7"/>
    </row>
    <row r="951" spans="1:19" s="41" customFormat="1" ht="48.75" customHeight="1" x14ac:dyDescent="0.2">
      <c r="A951" s="137"/>
      <c r="B951" s="75" t="s">
        <v>121</v>
      </c>
      <c r="C951" s="72" t="s">
        <v>73</v>
      </c>
      <c r="D951" s="71" t="s">
        <v>8</v>
      </c>
      <c r="E951" s="71" t="s">
        <v>8</v>
      </c>
      <c r="F951" s="71" t="s">
        <v>17</v>
      </c>
      <c r="G951" s="71" t="s">
        <v>90</v>
      </c>
      <c r="H951" s="71" t="s">
        <v>4</v>
      </c>
      <c r="I951" s="71" t="s">
        <v>85</v>
      </c>
      <c r="J951" s="71" t="s">
        <v>48</v>
      </c>
      <c r="K951" s="73">
        <v>33551.9</v>
      </c>
      <c r="L951" s="8"/>
      <c r="M951" s="7"/>
      <c r="N951" s="7"/>
      <c r="O951" s="7"/>
      <c r="P951" s="7"/>
      <c r="Q951" s="7"/>
      <c r="R951" s="7"/>
      <c r="S951" s="7"/>
    </row>
    <row r="952" spans="1:19" s="41" customFormat="1" ht="31.5" customHeight="1" x14ac:dyDescent="0.2">
      <c r="A952" s="137"/>
      <c r="B952" s="75" t="s">
        <v>122</v>
      </c>
      <c r="C952" s="72" t="s">
        <v>73</v>
      </c>
      <c r="D952" s="71" t="s">
        <v>8</v>
      </c>
      <c r="E952" s="71" t="s">
        <v>8</v>
      </c>
      <c r="F952" s="71" t="s">
        <v>17</v>
      </c>
      <c r="G952" s="71" t="s">
        <v>90</v>
      </c>
      <c r="H952" s="71" t="s">
        <v>4</v>
      </c>
      <c r="I952" s="71" t="s">
        <v>85</v>
      </c>
      <c r="J952" s="71" t="s">
        <v>49</v>
      </c>
      <c r="K952" s="73">
        <v>1444.1</v>
      </c>
      <c r="L952" s="7"/>
      <c r="M952" s="7"/>
      <c r="N952" s="7"/>
      <c r="O952" s="7"/>
      <c r="P952" s="7"/>
      <c r="Q952" s="7"/>
      <c r="R952" s="7"/>
      <c r="S952" s="7"/>
    </row>
    <row r="953" spans="1:19" s="41" customFormat="1" ht="18" customHeight="1" x14ac:dyDescent="0.2">
      <c r="A953" s="137"/>
      <c r="B953" s="75" t="s">
        <v>50</v>
      </c>
      <c r="C953" s="72" t="s">
        <v>73</v>
      </c>
      <c r="D953" s="71" t="s">
        <v>8</v>
      </c>
      <c r="E953" s="71" t="s">
        <v>8</v>
      </c>
      <c r="F953" s="71" t="s">
        <v>17</v>
      </c>
      <c r="G953" s="71" t="s">
        <v>90</v>
      </c>
      <c r="H953" s="71" t="s">
        <v>4</v>
      </c>
      <c r="I953" s="71" t="s">
        <v>85</v>
      </c>
      <c r="J953" s="71" t="s">
        <v>51</v>
      </c>
      <c r="K953" s="73">
        <v>56.9</v>
      </c>
      <c r="L953" s="7"/>
      <c r="M953" s="7"/>
      <c r="N953" s="7"/>
      <c r="O953" s="7"/>
      <c r="P953" s="7"/>
      <c r="Q953" s="7"/>
      <c r="R953" s="7"/>
      <c r="S953" s="7"/>
    </row>
    <row r="954" spans="1:19" s="41" customFormat="1" ht="47.25" customHeight="1" x14ac:dyDescent="0.2">
      <c r="A954" s="137"/>
      <c r="B954" s="75" t="s">
        <v>389</v>
      </c>
      <c r="C954" s="72">
        <v>934</v>
      </c>
      <c r="D954" s="71" t="s">
        <v>8</v>
      </c>
      <c r="E954" s="71" t="s">
        <v>8</v>
      </c>
      <c r="F954" s="71" t="s">
        <v>17</v>
      </c>
      <c r="G954" s="71" t="s">
        <v>90</v>
      </c>
      <c r="H954" s="71" t="s">
        <v>5</v>
      </c>
      <c r="I954" s="71"/>
      <c r="J954" s="72"/>
      <c r="K954" s="73">
        <f>K957+K955</f>
        <v>5049</v>
      </c>
      <c r="L954" s="7"/>
      <c r="M954" s="7"/>
      <c r="N954" s="7"/>
      <c r="O954" s="7"/>
      <c r="P954" s="7"/>
      <c r="Q954" s="7"/>
      <c r="R954" s="7"/>
      <c r="S954" s="7"/>
    </row>
    <row r="955" spans="1:19" s="41" customFormat="1" ht="22.5" customHeight="1" x14ac:dyDescent="0.2">
      <c r="A955" s="137"/>
      <c r="B955" s="75" t="s">
        <v>680</v>
      </c>
      <c r="C955" s="72" t="s">
        <v>73</v>
      </c>
      <c r="D955" s="71" t="s">
        <v>8</v>
      </c>
      <c r="E955" s="71" t="s">
        <v>8</v>
      </c>
      <c r="F955" s="71" t="s">
        <v>17</v>
      </c>
      <c r="G955" s="71" t="s">
        <v>90</v>
      </c>
      <c r="H955" s="71" t="s">
        <v>5</v>
      </c>
      <c r="I955" s="71" t="s">
        <v>679</v>
      </c>
      <c r="J955" s="72"/>
      <c r="K955" s="73">
        <f>K956</f>
        <v>893.8</v>
      </c>
      <c r="L955" s="7"/>
      <c r="M955" s="7"/>
      <c r="N955" s="7"/>
      <c r="O955" s="7"/>
      <c r="P955" s="7"/>
      <c r="Q955" s="7"/>
      <c r="R955" s="7"/>
      <c r="S955" s="7"/>
    </row>
    <row r="956" spans="1:19" s="41" customFormat="1" ht="51.75" customHeight="1" x14ac:dyDescent="0.2">
      <c r="A956" s="137"/>
      <c r="B956" s="75" t="s">
        <v>121</v>
      </c>
      <c r="C956" s="72" t="s">
        <v>73</v>
      </c>
      <c r="D956" s="71" t="s">
        <v>8</v>
      </c>
      <c r="E956" s="71" t="s">
        <v>8</v>
      </c>
      <c r="F956" s="71" t="s">
        <v>17</v>
      </c>
      <c r="G956" s="71" t="s">
        <v>90</v>
      </c>
      <c r="H956" s="71" t="s">
        <v>5</v>
      </c>
      <c r="I956" s="71" t="s">
        <v>679</v>
      </c>
      <c r="J956" s="72" t="s">
        <v>48</v>
      </c>
      <c r="K956" s="73">
        <v>893.8</v>
      </c>
      <c r="L956" s="7"/>
      <c r="M956" s="7"/>
      <c r="N956" s="7"/>
      <c r="O956" s="7"/>
      <c r="P956" s="7"/>
      <c r="Q956" s="7"/>
      <c r="R956" s="7"/>
      <c r="S956" s="7"/>
    </row>
    <row r="957" spans="1:19" s="41" customFormat="1" ht="18" customHeight="1" x14ac:dyDescent="0.2">
      <c r="A957" s="137"/>
      <c r="B957" s="75" t="s">
        <v>390</v>
      </c>
      <c r="C957" s="72">
        <v>934</v>
      </c>
      <c r="D957" s="71" t="s">
        <v>8</v>
      </c>
      <c r="E957" s="71" t="s">
        <v>8</v>
      </c>
      <c r="F957" s="71" t="s">
        <v>17</v>
      </c>
      <c r="G957" s="71" t="s">
        <v>90</v>
      </c>
      <c r="H957" s="71" t="s">
        <v>5</v>
      </c>
      <c r="I957" s="71" t="s">
        <v>209</v>
      </c>
      <c r="J957" s="72"/>
      <c r="K957" s="73">
        <f>K958</f>
        <v>4155.2</v>
      </c>
      <c r="L957" s="7"/>
      <c r="M957" s="7"/>
      <c r="N957" s="7"/>
      <c r="O957" s="7"/>
      <c r="P957" s="7"/>
      <c r="Q957" s="7"/>
      <c r="R957" s="7"/>
      <c r="S957" s="7"/>
    </row>
    <row r="958" spans="1:19" s="41" customFormat="1" ht="31.5" customHeight="1" x14ac:dyDescent="0.2">
      <c r="A958" s="137"/>
      <c r="B958" s="75" t="s">
        <v>122</v>
      </c>
      <c r="C958" s="72">
        <v>934</v>
      </c>
      <c r="D958" s="71" t="s">
        <v>8</v>
      </c>
      <c r="E958" s="71" t="s">
        <v>8</v>
      </c>
      <c r="F958" s="71" t="s">
        <v>17</v>
      </c>
      <c r="G958" s="71" t="s">
        <v>90</v>
      </c>
      <c r="H958" s="71" t="s">
        <v>5</v>
      </c>
      <c r="I958" s="71" t="s">
        <v>209</v>
      </c>
      <c r="J958" s="72" t="s">
        <v>49</v>
      </c>
      <c r="K958" s="73">
        <v>4155.2</v>
      </c>
      <c r="L958" s="7"/>
      <c r="M958" s="7"/>
      <c r="N958" s="7"/>
      <c r="O958" s="7"/>
      <c r="P958" s="7"/>
      <c r="Q958" s="7"/>
      <c r="R958" s="7"/>
      <c r="S958" s="7"/>
    </row>
    <row r="959" spans="1:19" s="41" customFormat="1" ht="31.5" customHeight="1" x14ac:dyDescent="0.2">
      <c r="A959" s="137"/>
      <c r="B959" s="75" t="s">
        <v>274</v>
      </c>
      <c r="C959" s="72">
        <v>934</v>
      </c>
      <c r="D959" s="71" t="s">
        <v>8</v>
      </c>
      <c r="E959" s="71" t="s">
        <v>8</v>
      </c>
      <c r="F959" s="71" t="s">
        <v>70</v>
      </c>
      <c r="G959" s="76"/>
      <c r="H959" s="72"/>
      <c r="I959" s="72"/>
      <c r="J959" s="72"/>
      <c r="K959" s="73">
        <f>K960</f>
        <v>479</v>
      </c>
      <c r="L959" s="7"/>
      <c r="M959" s="7"/>
      <c r="N959" s="7"/>
      <c r="O959" s="7"/>
      <c r="P959" s="7"/>
      <c r="Q959" s="7"/>
      <c r="R959" s="7"/>
      <c r="S959" s="7"/>
    </row>
    <row r="960" spans="1:19" s="41" customFormat="1" ht="31.5" customHeight="1" x14ac:dyDescent="0.2">
      <c r="A960" s="137"/>
      <c r="B960" s="75" t="s">
        <v>325</v>
      </c>
      <c r="C960" s="72">
        <v>934</v>
      </c>
      <c r="D960" s="71" t="s">
        <v>8</v>
      </c>
      <c r="E960" s="71" t="s">
        <v>8</v>
      </c>
      <c r="F960" s="71" t="s">
        <v>70</v>
      </c>
      <c r="G960" s="90">
        <v>2</v>
      </c>
      <c r="H960" s="71"/>
      <c r="I960" s="71"/>
      <c r="J960" s="71"/>
      <c r="K960" s="73">
        <f>K961</f>
        <v>479</v>
      </c>
      <c r="L960" s="7"/>
      <c r="M960" s="7"/>
      <c r="N960" s="7"/>
      <c r="O960" s="7"/>
      <c r="P960" s="7"/>
      <c r="Q960" s="7"/>
      <c r="R960" s="7"/>
      <c r="S960" s="7"/>
    </row>
    <row r="961" spans="1:19" s="41" customFormat="1" ht="102.75" customHeight="1" x14ac:dyDescent="0.2">
      <c r="A961" s="137"/>
      <c r="B961" s="127" t="s">
        <v>497</v>
      </c>
      <c r="C961" s="72">
        <v>934</v>
      </c>
      <c r="D961" s="71" t="s">
        <v>8</v>
      </c>
      <c r="E961" s="71" t="s">
        <v>8</v>
      </c>
      <c r="F961" s="71" t="s">
        <v>70</v>
      </c>
      <c r="G961" s="90">
        <v>2</v>
      </c>
      <c r="H961" s="71" t="s">
        <v>2</v>
      </c>
      <c r="I961" s="71"/>
      <c r="J961" s="71"/>
      <c r="K961" s="73">
        <f>K962</f>
        <v>479</v>
      </c>
      <c r="L961" s="7"/>
      <c r="M961" s="7"/>
      <c r="N961" s="7"/>
      <c r="O961" s="7"/>
      <c r="P961" s="7"/>
      <c r="Q961" s="7"/>
      <c r="R961" s="7"/>
      <c r="S961" s="7"/>
    </row>
    <row r="962" spans="1:19" s="41" customFormat="1" ht="47.25" customHeight="1" x14ac:dyDescent="0.2">
      <c r="A962" s="137"/>
      <c r="B962" s="75" t="s">
        <v>498</v>
      </c>
      <c r="C962" s="72">
        <v>934</v>
      </c>
      <c r="D962" s="71" t="s">
        <v>8</v>
      </c>
      <c r="E962" s="71" t="s">
        <v>8</v>
      </c>
      <c r="F962" s="71" t="s">
        <v>70</v>
      </c>
      <c r="G962" s="90">
        <v>2</v>
      </c>
      <c r="H962" s="71" t="s">
        <v>2</v>
      </c>
      <c r="I962" s="71" t="s">
        <v>154</v>
      </c>
      <c r="J962" s="71"/>
      <c r="K962" s="73">
        <f>K963</f>
        <v>479</v>
      </c>
      <c r="L962" s="7"/>
      <c r="M962" s="7"/>
      <c r="N962" s="7"/>
      <c r="O962" s="7"/>
      <c r="P962" s="7"/>
      <c r="Q962" s="7"/>
      <c r="R962" s="7"/>
      <c r="S962" s="7"/>
    </row>
    <row r="963" spans="1:19" s="41" customFormat="1" ht="31.5" customHeight="1" x14ac:dyDescent="0.2">
      <c r="A963" s="137"/>
      <c r="B963" s="75" t="s">
        <v>122</v>
      </c>
      <c r="C963" s="72">
        <v>934</v>
      </c>
      <c r="D963" s="71" t="s">
        <v>8</v>
      </c>
      <c r="E963" s="71" t="s">
        <v>8</v>
      </c>
      <c r="F963" s="71" t="s">
        <v>70</v>
      </c>
      <c r="G963" s="90">
        <v>2</v>
      </c>
      <c r="H963" s="71" t="s">
        <v>2</v>
      </c>
      <c r="I963" s="71" t="s">
        <v>154</v>
      </c>
      <c r="J963" s="71" t="s">
        <v>49</v>
      </c>
      <c r="K963" s="73">
        <f>50+200+29+200</f>
        <v>479</v>
      </c>
      <c r="L963" s="7"/>
      <c r="M963" s="7"/>
      <c r="N963" s="7"/>
      <c r="O963" s="7"/>
      <c r="P963" s="7"/>
      <c r="Q963" s="7"/>
      <c r="R963" s="7"/>
      <c r="S963" s="7"/>
    </row>
    <row r="964" spans="1:19" s="41" customFormat="1" ht="18" customHeight="1" x14ac:dyDescent="0.2">
      <c r="A964" s="137"/>
      <c r="B964" s="75" t="s">
        <v>27</v>
      </c>
      <c r="C964" s="72">
        <v>934</v>
      </c>
      <c r="D964" s="71" t="s">
        <v>8</v>
      </c>
      <c r="E964" s="71" t="s">
        <v>24</v>
      </c>
      <c r="F964" s="128"/>
      <c r="G964" s="128"/>
      <c r="H964" s="128"/>
      <c r="I964" s="128"/>
      <c r="J964" s="128"/>
      <c r="K964" s="73">
        <f>K965</f>
        <v>5958.4</v>
      </c>
      <c r="L964" s="7"/>
      <c r="M964" s="7"/>
      <c r="N964" s="7"/>
      <c r="O964" s="7"/>
      <c r="P964" s="7"/>
      <c r="Q964" s="7"/>
      <c r="R964" s="7"/>
      <c r="S964" s="7"/>
    </row>
    <row r="965" spans="1:19" s="41" customFormat="1" ht="18" customHeight="1" x14ac:dyDescent="0.2">
      <c r="A965" s="137"/>
      <c r="B965" s="75" t="s">
        <v>386</v>
      </c>
      <c r="C965" s="72">
        <v>934</v>
      </c>
      <c r="D965" s="71" t="s">
        <v>8</v>
      </c>
      <c r="E965" s="71" t="s">
        <v>24</v>
      </c>
      <c r="F965" s="71" t="s">
        <v>17</v>
      </c>
      <c r="G965" s="71"/>
      <c r="H965" s="71"/>
      <c r="I965" s="71"/>
      <c r="J965" s="71"/>
      <c r="K965" s="73">
        <f>K966</f>
        <v>5958.4</v>
      </c>
      <c r="L965" s="7"/>
      <c r="M965" s="7"/>
      <c r="N965" s="7"/>
      <c r="O965" s="7"/>
      <c r="P965" s="7"/>
      <c r="Q965" s="7"/>
      <c r="R965" s="7"/>
      <c r="S965" s="7"/>
    </row>
    <row r="966" spans="1:19" s="41" customFormat="1" ht="18" customHeight="1" x14ac:dyDescent="0.2">
      <c r="A966" s="137"/>
      <c r="B966" s="75" t="s">
        <v>387</v>
      </c>
      <c r="C966" s="72">
        <v>934</v>
      </c>
      <c r="D966" s="71" t="s">
        <v>8</v>
      </c>
      <c r="E966" s="71" t="s">
        <v>24</v>
      </c>
      <c r="F966" s="71" t="s">
        <v>17</v>
      </c>
      <c r="G966" s="71" t="s">
        <v>90</v>
      </c>
      <c r="H966" s="71"/>
      <c r="I966" s="71"/>
      <c r="J966" s="71"/>
      <c r="K966" s="73">
        <f>K967</f>
        <v>5958.4</v>
      </c>
      <c r="L966" s="7"/>
      <c r="M966" s="7"/>
      <c r="N966" s="7"/>
      <c r="O966" s="7"/>
      <c r="P966" s="7"/>
      <c r="Q966" s="7"/>
      <c r="R966" s="7"/>
      <c r="S966" s="7"/>
    </row>
    <row r="967" spans="1:19" s="41" customFormat="1" ht="47.25" customHeight="1" x14ac:dyDescent="0.2">
      <c r="A967" s="137"/>
      <c r="B967" s="75" t="s">
        <v>506</v>
      </c>
      <c r="C967" s="72">
        <v>934</v>
      </c>
      <c r="D967" s="71" t="s">
        <v>8</v>
      </c>
      <c r="E967" s="71" t="s">
        <v>24</v>
      </c>
      <c r="F967" s="71" t="s">
        <v>17</v>
      </c>
      <c r="G967" s="71" t="s">
        <v>90</v>
      </c>
      <c r="H967" s="71" t="s">
        <v>2</v>
      </c>
      <c r="I967" s="71"/>
      <c r="J967" s="71"/>
      <c r="K967" s="73">
        <f>K968+K971+K973</f>
        <v>5958.4</v>
      </c>
      <c r="L967" s="7"/>
      <c r="M967" s="7"/>
      <c r="N967" s="7"/>
      <c r="O967" s="7"/>
      <c r="P967" s="7"/>
      <c r="Q967" s="7"/>
      <c r="R967" s="7"/>
      <c r="S967" s="7"/>
    </row>
    <row r="968" spans="1:19" s="41" customFormat="1" ht="18" customHeight="1" x14ac:dyDescent="0.2">
      <c r="A968" s="137"/>
      <c r="B968" s="75" t="s">
        <v>60</v>
      </c>
      <c r="C968" s="72">
        <v>934</v>
      </c>
      <c r="D968" s="71" t="s">
        <v>8</v>
      </c>
      <c r="E968" s="71" t="s">
        <v>24</v>
      </c>
      <c r="F968" s="71" t="s">
        <v>17</v>
      </c>
      <c r="G968" s="71" t="s">
        <v>90</v>
      </c>
      <c r="H968" s="71" t="s">
        <v>2</v>
      </c>
      <c r="I968" s="71" t="s">
        <v>78</v>
      </c>
      <c r="J968" s="71"/>
      <c r="K968" s="73">
        <f>K969+K970</f>
        <v>5926.4</v>
      </c>
      <c r="L968" s="7"/>
      <c r="M968" s="7"/>
      <c r="N968" s="7"/>
      <c r="O968" s="7"/>
      <c r="P968" s="7"/>
      <c r="Q968" s="7"/>
      <c r="R968" s="7"/>
      <c r="S968" s="7"/>
    </row>
    <row r="969" spans="1:19" s="41" customFormat="1" ht="51" customHeight="1" x14ac:dyDescent="0.2">
      <c r="A969" s="137"/>
      <c r="B969" s="75" t="s">
        <v>121</v>
      </c>
      <c r="C969" s="72">
        <v>934</v>
      </c>
      <c r="D969" s="71" t="s">
        <v>8</v>
      </c>
      <c r="E969" s="71" t="s">
        <v>24</v>
      </c>
      <c r="F969" s="71" t="s">
        <v>17</v>
      </c>
      <c r="G969" s="71" t="s">
        <v>90</v>
      </c>
      <c r="H969" s="71" t="s">
        <v>2</v>
      </c>
      <c r="I969" s="71" t="s">
        <v>78</v>
      </c>
      <c r="J969" s="71" t="s">
        <v>48</v>
      </c>
      <c r="K969" s="73">
        <v>5851.5</v>
      </c>
      <c r="L969" s="7"/>
      <c r="M969" s="7"/>
      <c r="N969" s="7"/>
      <c r="O969" s="7"/>
      <c r="P969" s="7"/>
      <c r="Q969" s="7"/>
      <c r="R969" s="7"/>
      <c r="S969" s="7"/>
    </row>
    <row r="970" spans="1:19" s="41" customFormat="1" ht="31.5" customHeight="1" x14ac:dyDescent="0.2">
      <c r="A970" s="137"/>
      <c r="B970" s="75" t="s">
        <v>122</v>
      </c>
      <c r="C970" s="72">
        <v>934</v>
      </c>
      <c r="D970" s="71" t="s">
        <v>8</v>
      </c>
      <c r="E970" s="71" t="s">
        <v>24</v>
      </c>
      <c r="F970" s="71" t="s">
        <v>17</v>
      </c>
      <c r="G970" s="71" t="s">
        <v>90</v>
      </c>
      <c r="H970" s="71" t="s">
        <v>2</v>
      </c>
      <c r="I970" s="71" t="s">
        <v>78</v>
      </c>
      <c r="J970" s="71" t="s">
        <v>49</v>
      </c>
      <c r="K970" s="73">
        <v>74.900000000000006</v>
      </c>
      <c r="L970" s="7"/>
      <c r="M970" s="7"/>
      <c r="N970" s="7"/>
      <c r="O970" s="7"/>
      <c r="P970" s="7"/>
      <c r="Q970" s="7"/>
      <c r="R970" s="7"/>
      <c r="S970" s="7"/>
    </row>
    <row r="971" spans="1:19" s="41" customFormat="1" ht="18" customHeight="1" x14ac:dyDescent="0.2">
      <c r="A971" s="137"/>
      <c r="B971" s="75" t="s">
        <v>228</v>
      </c>
      <c r="C971" s="76">
        <v>934</v>
      </c>
      <c r="D971" s="71" t="s">
        <v>8</v>
      </c>
      <c r="E971" s="71" t="s">
        <v>24</v>
      </c>
      <c r="F971" s="71" t="s">
        <v>17</v>
      </c>
      <c r="G971" s="90">
        <v>1</v>
      </c>
      <c r="H971" s="71" t="s">
        <v>2</v>
      </c>
      <c r="I971" s="71" t="s">
        <v>227</v>
      </c>
      <c r="J971" s="71"/>
      <c r="K971" s="73">
        <f>SUM(K972)</f>
        <v>12</v>
      </c>
      <c r="L971" s="7"/>
      <c r="M971" s="7"/>
      <c r="N971" s="7"/>
      <c r="O971" s="7"/>
      <c r="P971" s="7"/>
      <c r="Q971" s="7"/>
      <c r="R971" s="7"/>
      <c r="S971" s="7"/>
    </row>
    <row r="972" spans="1:19" s="41" customFormat="1" ht="31.5" customHeight="1" x14ac:dyDescent="0.2">
      <c r="A972" s="137"/>
      <c r="B972" s="75" t="s">
        <v>122</v>
      </c>
      <c r="C972" s="76">
        <v>934</v>
      </c>
      <c r="D972" s="71" t="s">
        <v>8</v>
      </c>
      <c r="E972" s="71" t="s">
        <v>24</v>
      </c>
      <c r="F972" s="71" t="s">
        <v>17</v>
      </c>
      <c r="G972" s="90">
        <v>1</v>
      </c>
      <c r="H972" s="71" t="s">
        <v>2</v>
      </c>
      <c r="I972" s="71" t="s">
        <v>227</v>
      </c>
      <c r="J972" s="71" t="s">
        <v>49</v>
      </c>
      <c r="K972" s="73">
        <v>12</v>
      </c>
      <c r="L972" s="7"/>
      <c r="M972" s="7"/>
      <c r="N972" s="7"/>
      <c r="O972" s="7"/>
      <c r="P972" s="7"/>
      <c r="Q972" s="7"/>
      <c r="R972" s="7"/>
      <c r="S972" s="7"/>
    </row>
    <row r="973" spans="1:19" s="41" customFormat="1" ht="31.5" customHeight="1" x14ac:dyDescent="0.2">
      <c r="A973" s="72"/>
      <c r="B973" s="75" t="s">
        <v>232</v>
      </c>
      <c r="C973" s="76">
        <v>934</v>
      </c>
      <c r="D973" s="71" t="s">
        <v>8</v>
      </c>
      <c r="E973" s="71" t="s">
        <v>24</v>
      </c>
      <c r="F973" s="71" t="s">
        <v>17</v>
      </c>
      <c r="G973" s="90">
        <v>1</v>
      </c>
      <c r="H973" s="71" t="s">
        <v>2</v>
      </c>
      <c r="I973" s="71" t="s">
        <v>233</v>
      </c>
      <c r="J973" s="71"/>
      <c r="K973" s="73">
        <f>K974</f>
        <v>20</v>
      </c>
      <c r="L973" s="7"/>
      <c r="M973" s="7"/>
      <c r="N973" s="7"/>
      <c r="O973" s="7"/>
      <c r="P973" s="7"/>
      <c r="Q973" s="7"/>
      <c r="R973" s="7"/>
      <c r="S973" s="7"/>
    </row>
    <row r="974" spans="1:19" s="41" customFormat="1" ht="31.5" customHeight="1" x14ac:dyDescent="0.2">
      <c r="A974" s="72"/>
      <c r="B974" s="75" t="s">
        <v>122</v>
      </c>
      <c r="C974" s="76">
        <v>934</v>
      </c>
      <c r="D974" s="71" t="s">
        <v>8</v>
      </c>
      <c r="E974" s="71" t="s">
        <v>24</v>
      </c>
      <c r="F974" s="71" t="s">
        <v>17</v>
      </c>
      <c r="G974" s="90">
        <v>1</v>
      </c>
      <c r="H974" s="71" t="s">
        <v>2</v>
      </c>
      <c r="I974" s="71" t="s">
        <v>233</v>
      </c>
      <c r="J974" s="71" t="s">
        <v>49</v>
      </c>
      <c r="K974" s="73">
        <v>20</v>
      </c>
      <c r="L974" s="7"/>
      <c r="M974" s="7"/>
      <c r="N974" s="7"/>
      <c r="O974" s="7"/>
      <c r="P974" s="7"/>
      <c r="Q974" s="7"/>
      <c r="R974" s="7"/>
      <c r="S974" s="7"/>
    </row>
    <row r="975" spans="1:19" s="41" customFormat="1" ht="47.25" customHeight="1" x14ac:dyDescent="0.2">
      <c r="A975" s="137" t="s">
        <v>40</v>
      </c>
      <c r="B975" s="75" t="s">
        <v>391</v>
      </c>
      <c r="C975" s="76">
        <v>942</v>
      </c>
      <c r="D975" s="71"/>
      <c r="E975" s="71"/>
      <c r="F975" s="71"/>
      <c r="G975" s="90"/>
      <c r="H975" s="71"/>
      <c r="I975" s="71"/>
      <c r="J975" s="71"/>
      <c r="K975" s="73">
        <f>K982+K1018+K976</f>
        <v>740634.2</v>
      </c>
      <c r="L975" s="7"/>
      <c r="M975" s="7"/>
      <c r="N975" s="7"/>
      <c r="O975" s="7"/>
      <c r="P975" s="7"/>
      <c r="Q975" s="7"/>
      <c r="R975" s="7"/>
      <c r="S975" s="7"/>
    </row>
    <row r="976" spans="1:19" s="41" customFormat="1" ht="18" customHeight="1" x14ac:dyDescent="0.2">
      <c r="A976" s="137"/>
      <c r="B976" s="75" t="s">
        <v>14</v>
      </c>
      <c r="C976" s="76">
        <v>942</v>
      </c>
      <c r="D976" s="71" t="s">
        <v>5</v>
      </c>
      <c r="E976" s="72"/>
      <c r="F976" s="72"/>
      <c r="G976" s="76"/>
      <c r="H976" s="71"/>
      <c r="I976" s="71"/>
      <c r="J976" s="71"/>
      <c r="K976" s="73">
        <f>K977</f>
        <v>947.3</v>
      </c>
      <c r="L976" s="7"/>
      <c r="M976" s="7"/>
      <c r="N976" s="7"/>
      <c r="O976" s="7"/>
      <c r="P976" s="7"/>
      <c r="Q976" s="7"/>
      <c r="R976" s="7"/>
      <c r="S976" s="7"/>
    </row>
    <row r="977" spans="1:19" s="41" customFormat="1" ht="31.5" customHeight="1" x14ac:dyDescent="0.2">
      <c r="A977" s="137"/>
      <c r="B977" s="75" t="s">
        <v>129</v>
      </c>
      <c r="C977" s="76">
        <v>942</v>
      </c>
      <c r="D977" s="72" t="s">
        <v>5</v>
      </c>
      <c r="E977" s="72" t="s">
        <v>10</v>
      </c>
      <c r="F977" s="72"/>
      <c r="G977" s="76"/>
      <c r="H977" s="71"/>
      <c r="I977" s="71"/>
      <c r="J977" s="71"/>
      <c r="K977" s="73">
        <f>K978</f>
        <v>947.3</v>
      </c>
      <c r="L977" s="7"/>
      <c r="M977" s="7"/>
      <c r="N977" s="7"/>
      <c r="O977" s="7"/>
      <c r="P977" s="7"/>
      <c r="Q977" s="7"/>
      <c r="R977" s="7"/>
      <c r="S977" s="7"/>
    </row>
    <row r="978" spans="1:19" s="41" customFormat="1" ht="18" customHeight="1" x14ac:dyDescent="0.2">
      <c r="A978" s="137"/>
      <c r="B978" s="75" t="s">
        <v>338</v>
      </c>
      <c r="C978" s="76">
        <v>942</v>
      </c>
      <c r="D978" s="72" t="s">
        <v>5</v>
      </c>
      <c r="E978" s="72" t="s">
        <v>10</v>
      </c>
      <c r="F978" s="72" t="s">
        <v>83</v>
      </c>
      <c r="G978" s="76"/>
      <c r="H978" s="71"/>
      <c r="I978" s="71"/>
      <c r="J978" s="71"/>
      <c r="K978" s="73">
        <f>K979</f>
        <v>947.3</v>
      </c>
      <c r="L978" s="7"/>
      <c r="M978" s="7"/>
      <c r="N978" s="7"/>
      <c r="O978" s="7"/>
      <c r="P978" s="7"/>
      <c r="Q978" s="7"/>
      <c r="R978" s="7"/>
      <c r="S978" s="7"/>
    </row>
    <row r="979" spans="1:19" s="41" customFormat="1" ht="47.25" customHeight="1" x14ac:dyDescent="0.2">
      <c r="A979" s="137"/>
      <c r="B979" s="92" t="s">
        <v>339</v>
      </c>
      <c r="C979" s="76">
        <v>942</v>
      </c>
      <c r="D979" s="72" t="s">
        <v>5</v>
      </c>
      <c r="E979" s="72" t="s">
        <v>10</v>
      </c>
      <c r="F979" s="72" t="s">
        <v>83</v>
      </c>
      <c r="G979" s="76">
        <v>2</v>
      </c>
      <c r="H979" s="71"/>
      <c r="I979" s="71"/>
      <c r="J979" s="71"/>
      <c r="K979" s="73">
        <f>K980</f>
        <v>947.3</v>
      </c>
      <c r="L979" s="7"/>
      <c r="M979" s="7"/>
      <c r="N979" s="7"/>
      <c r="O979" s="7"/>
      <c r="P979" s="7"/>
      <c r="Q979" s="7"/>
      <c r="R979" s="7"/>
      <c r="S979" s="7"/>
    </row>
    <row r="980" spans="1:19" s="41" customFormat="1" ht="31.5" customHeight="1" x14ac:dyDescent="0.2">
      <c r="A980" s="137"/>
      <c r="B980" s="92" t="s">
        <v>600</v>
      </c>
      <c r="C980" s="76">
        <v>942</v>
      </c>
      <c r="D980" s="72" t="s">
        <v>5</v>
      </c>
      <c r="E980" s="72" t="s">
        <v>10</v>
      </c>
      <c r="F980" s="71" t="s">
        <v>83</v>
      </c>
      <c r="G980" s="71" t="s">
        <v>116</v>
      </c>
      <c r="H980" s="71" t="s">
        <v>2</v>
      </c>
      <c r="I980" s="71" t="s">
        <v>599</v>
      </c>
      <c r="J980" s="72"/>
      <c r="K980" s="73">
        <f>K981</f>
        <v>947.3</v>
      </c>
      <c r="L980" s="7"/>
      <c r="M980" s="7"/>
      <c r="N980" s="7"/>
      <c r="O980" s="7"/>
      <c r="P980" s="7"/>
      <c r="Q980" s="7"/>
      <c r="R980" s="7"/>
      <c r="S980" s="7"/>
    </row>
    <row r="981" spans="1:19" s="41" customFormat="1" ht="31.5" customHeight="1" x14ac:dyDescent="0.2">
      <c r="A981" s="137"/>
      <c r="B981" s="75" t="s">
        <v>122</v>
      </c>
      <c r="C981" s="76">
        <v>942</v>
      </c>
      <c r="D981" s="72" t="s">
        <v>5</v>
      </c>
      <c r="E981" s="72" t="s">
        <v>10</v>
      </c>
      <c r="F981" s="71" t="s">
        <v>83</v>
      </c>
      <c r="G981" s="71" t="s">
        <v>116</v>
      </c>
      <c r="H981" s="71" t="s">
        <v>2</v>
      </c>
      <c r="I981" s="71" t="s">
        <v>599</v>
      </c>
      <c r="J981" s="72" t="s">
        <v>49</v>
      </c>
      <c r="K981" s="73">
        <v>947.3</v>
      </c>
      <c r="L981" s="8"/>
      <c r="M981" s="7"/>
      <c r="N981" s="7"/>
      <c r="O981" s="7"/>
      <c r="P981" s="7"/>
      <c r="Q981" s="7"/>
      <c r="R981" s="7"/>
      <c r="S981" s="7"/>
    </row>
    <row r="982" spans="1:19" s="41" customFormat="1" ht="18" customHeight="1" x14ac:dyDescent="0.2">
      <c r="A982" s="137"/>
      <c r="B982" s="75" t="s">
        <v>15</v>
      </c>
      <c r="C982" s="76">
        <v>942</v>
      </c>
      <c r="D982" s="71" t="s">
        <v>6</v>
      </c>
      <c r="E982" s="71"/>
      <c r="F982" s="71"/>
      <c r="G982" s="90"/>
      <c r="H982" s="71"/>
      <c r="I982" s="71"/>
      <c r="J982" s="71"/>
      <c r="K982" s="73">
        <f>K983+K1004</f>
        <v>739661.79999999993</v>
      </c>
      <c r="L982" s="7"/>
      <c r="M982" s="7"/>
      <c r="N982" s="7"/>
      <c r="O982" s="7"/>
      <c r="P982" s="7"/>
      <c r="Q982" s="7"/>
      <c r="R982" s="7"/>
      <c r="S982" s="7"/>
    </row>
    <row r="983" spans="1:19" s="41" customFormat="1" ht="18" customHeight="1" x14ac:dyDescent="0.2">
      <c r="A983" s="137"/>
      <c r="B983" s="75" t="s">
        <v>68</v>
      </c>
      <c r="C983" s="76">
        <v>942</v>
      </c>
      <c r="D983" s="71" t="s">
        <v>6</v>
      </c>
      <c r="E983" s="71" t="s">
        <v>17</v>
      </c>
      <c r="F983" s="71"/>
      <c r="G983" s="90"/>
      <c r="H983" s="71"/>
      <c r="I983" s="71"/>
      <c r="J983" s="71"/>
      <c r="K983" s="73">
        <f t="shared" ref="K983:K985" si="46">K984</f>
        <v>96255.3</v>
      </c>
      <c r="L983" s="7"/>
      <c r="M983" s="7"/>
      <c r="N983" s="7"/>
      <c r="O983" s="7"/>
      <c r="P983" s="7"/>
      <c r="Q983" s="7"/>
      <c r="R983" s="7"/>
      <c r="S983" s="7"/>
    </row>
    <row r="984" spans="1:19" s="41" customFormat="1" ht="18" customHeight="1" x14ac:dyDescent="0.2">
      <c r="A984" s="137"/>
      <c r="B984" s="75" t="s">
        <v>392</v>
      </c>
      <c r="C984" s="76">
        <v>942</v>
      </c>
      <c r="D984" s="71" t="s">
        <v>6</v>
      </c>
      <c r="E984" s="71" t="s">
        <v>17</v>
      </c>
      <c r="F984" s="71" t="s">
        <v>23</v>
      </c>
      <c r="G984" s="90"/>
      <c r="H984" s="71"/>
      <c r="I984" s="71"/>
      <c r="J984" s="71"/>
      <c r="K984" s="73">
        <f>K985+K1000</f>
        <v>96255.3</v>
      </c>
      <c r="L984" s="7"/>
      <c r="M984" s="7"/>
      <c r="N984" s="7"/>
      <c r="O984" s="7"/>
      <c r="P984" s="7"/>
      <c r="Q984" s="7"/>
      <c r="R984" s="7"/>
      <c r="S984" s="7"/>
    </row>
    <row r="985" spans="1:19" s="41" customFormat="1" ht="31.5" customHeight="1" x14ac:dyDescent="0.2">
      <c r="A985" s="137"/>
      <c r="B985" s="75" t="s">
        <v>448</v>
      </c>
      <c r="C985" s="76">
        <v>942</v>
      </c>
      <c r="D985" s="71" t="s">
        <v>6</v>
      </c>
      <c r="E985" s="71" t="s">
        <v>17</v>
      </c>
      <c r="F985" s="71" t="s">
        <v>23</v>
      </c>
      <c r="G985" s="90">
        <v>1</v>
      </c>
      <c r="H985" s="71"/>
      <c r="I985" s="71"/>
      <c r="J985" s="71"/>
      <c r="K985" s="73">
        <f t="shared" si="46"/>
        <v>85474.6</v>
      </c>
      <c r="L985" s="7"/>
      <c r="M985" s="7"/>
      <c r="N985" s="7"/>
      <c r="O985" s="7"/>
      <c r="P985" s="7"/>
      <c r="Q985" s="7"/>
      <c r="R985" s="7"/>
      <c r="S985" s="7"/>
    </row>
    <row r="986" spans="1:19" s="41" customFormat="1" ht="63" customHeight="1" x14ac:dyDescent="0.2">
      <c r="A986" s="137"/>
      <c r="B986" s="75" t="s">
        <v>450</v>
      </c>
      <c r="C986" s="76">
        <v>942</v>
      </c>
      <c r="D986" s="71" t="s">
        <v>6</v>
      </c>
      <c r="E986" s="71" t="s">
        <v>17</v>
      </c>
      <c r="F986" s="71" t="s">
        <v>23</v>
      </c>
      <c r="G986" s="90">
        <v>1</v>
      </c>
      <c r="H986" s="71" t="s">
        <v>2</v>
      </c>
      <c r="I986" s="71"/>
      <c r="J986" s="71"/>
      <c r="K986" s="73">
        <f>K987+K990+K996+K998+K994</f>
        <v>85474.6</v>
      </c>
      <c r="L986" s="7"/>
      <c r="M986" s="7"/>
      <c r="N986" s="7"/>
      <c r="O986" s="7"/>
      <c r="P986" s="7"/>
      <c r="Q986" s="7"/>
      <c r="R986" s="7"/>
      <c r="S986" s="7"/>
    </row>
    <row r="987" spans="1:19" s="41" customFormat="1" ht="18" customHeight="1" x14ac:dyDescent="0.2">
      <c r="A987" s="137"/>
      <c r="B987" s="75" t="s">
        <v>47</v>
      </c>
      <c r="C987" s="76">
        <v>942</v>
      </c>
      <c r="D987" s="71" t="s">
        <v>6</v>
      </c>
      <c r="E987" s="71" t="s">
        <v>17</v>
      </c>
      <c r="F987" s="71" t="s">
        <v>23</v>
      </c>
      <c r="G987" s="90">
        <v>1</v>
      </c>
      <c r="H987" s="71" t="s">
        <v>2</v>
      </c>
      <c r="I987" s="71" t="s">
        <v>78</v>
      </c>
      <c r="J987" s="71"/>
      <c r="K987" s="73">
        <f>K988+K989</f>
        <v>10062.299999999999</v>
      </c>
      <c r="L987" s="8"/>
      <c r="M987" s="7"/>
      <c r="N987" s="7"/>
      <c r="O987" s="7"/>
      <c r="P987" s="7"/>
      <c r="Q987" s="7"/>
      <c r="R987" s="7"/>
      <c r="S987" s="7"/>
    </row>
    <row r="988" spans="1:19" s="41" customFormat="1" ht="53.25" customHeight="1" x14ac:dyDescent="0.2">
      <c r="A988" s="137"/>
      <c r="B988" s="75" t="s">
        <v>121</v>
      </c>
      <c r="C988" s="76">
        <v>942</v>
      </c>
      <c r="D988" s="71" t="s">
        <v>6</v>
      </c>
      <c r="E988" s="71" t="s">
        <v>17</v>
      </c>
      <c r="F988" s="71" t="s">
        <v>23</v>
      </c>
      <c r="G988" s="90">
        <v>1</v>
      </c>
      <c r="H988" s="71" t="s">
        <v>2</v>
      </c>
      <c r="I988" s="71" t="s">
        <v>78</v>
      </c>
      <c r="J988" s="71" t="s">
        <v>48</v>
      </c>
      <c r="K988" s="73">
        <v>9939.2999999999993</v>
      </c>
      <c r="L988" s="7"/>
      <c r="M988" s="7"/>
      <c r="N988" s="7"/>
      <c r="O988" s="7"/>
      <c r="P988" s="7"/>
      <c r="Q988" s="7"/>
      <c r="R988" s="7"/>
      <c r="S988" s="7"/>
    </row>
    <row r="989" spans="1:19" s="41" customFormat="1" ht="31.5" customHeight="1" x14ac:dyDescent="0.2">
      <c r="A989" s="137"/>
      <c r="B989" s="75" t="s">
        <v>122</v>
      </c>
      <c r="C989" s="76">
        <v>942</v>
      </c>
      <c r="D989" s="71" t="s">
        <v>6</v>
      </c>
      <c r="E989" s="71" t="s">
        <v>17</v>
      </c>
      <c r="F989" s="71" t="s">
        <v>23</v>
      </c>
      <c r="G989" s="90">
        <v>1</v>
      </c>
      <c r="H989" s="71" t="s">
        <v>2</v>
      </c>
      <c r="I989" s="71" t="s">
        <v>78</v>
      </c>
      <c r="J989" s="71" t="s">
        <v>49</v>
      </c>
      <c r="K989" s="73">
        <v>123</v>
      </c>
      <c r="L989" s="7"/>
      <c r="M989" s="7"/>
      <c r="N989" s="7"/>
      <c r="O989" s="7"/>
      <c r="P989" s="7"/>
      <c r="Q989" s="7"/>
      <c r="R989" s="7"/>
      <c r="S989" s="7"/>
    </row>
    <row r="990" spans="1:19" s="41" customFormat="1" ht="47.25" customHeight="1" x14ac:dyDescent="0.2">
      <c r="A990" s="137"/>
      <c r="B990" s="75" t="s">
        <v>66</v>
      </c>
      <c r="C990" s="76">
        <v>942</v>
      </c>
      <c r="D990" s="71" t="s">
        <v>6</v>
      </c>
      <c r="E990" s="71" t="s">
        <v>17</v>
      </c>
      <c r="F990" s="71" t="s">
        <v>23</v>
      </c>
      <c r="G990" s="90">
        <v>1</v>
      </c>
      <c r="H990" s="71" t="s">
        <v>2</v>
      </c>
      <c r="I990" s="71" t="s">
        <v>85</v>
      </c>
      <c r="J990" s="71"/>
      <c r="K990" s="73">
        <f>SUM(K991:K993)</f>
        <v>74566.5</v>
      </c>
      <c r="L990" s="7"/>
      <c r="M990" s="7"/>
      <c r="N990" s="7"/>
      <c r="O990" s="7"/>
      <c r="P990" s="7"/>
      <c r="Q990" s="7"/>
      <c r="R990" s="7"/>
      <c r="S990" s="7"/>
    </row>
    <row r="991" spans="1:19" s="41" customFormat="1" ht="66.75" customHeight="1" x14ac:dyDescent="0.2">
      <c r="A991" s="137"/>
      <c r="B991" s="75" t="s">
        <v>121</v>
      </c>
      <c r="C991" s="76">
        <v>942</v>
      </c>
      <c r="D991" s="71" t="s">
        <v>6</v>
      </c>
      <c r="E991" s="71" t="s">
        <v>17</v>
      </c>
      <c r="F991" s="71" t="s">
        <v>23</v>
      </c>
      <c r="G991" s="90">
        <v>1</v>
      </c>
      <c r="H991" s="71" t="s">
        <v>2</v>
      </c>
      <c r="I991" s="71" t="s">
        <v>85</v>
      </c>
      <c r="J991" s="71" t="s">
        <v>48</v>
      </c>
      <c r="K991" s="73">
        <v>10319.4</v>
      </c>
      <c r="L991" s="7"/>
      <c r="M991" s="7"/>
      <c r="N991" s="7"/>
      <c r="O991" s="7"/>
      <c r="P991" s="7"/>
      <c r="Q991" s="7"/>
      <c r="R991" s="7"/>
      <c r="S991" s="7"/>
    </row>
    <row r="992" spans="1:19" s="41" customFormat="1" ht="31.5" customHeight="1" x14ac:dyDescent="0.2">
      <c r="A992" s="137"/>
      <c r="B992" s="75" t="s">
        <v>122</v>
      </c>
      <c r="C992" s="76">
        <v>942</v>
      </c>
      <c r="D992" s="71" t="s">
        <v>6</v>
      </c>
      <c r="E992" s="71" t="s">
        <v>17</v>
      </c>
      <c r="F992" s="71" t="s">
        <v>23</v>
      </c>
      <c r="G992" s="90">
        <v>1</v>
      </c>
      <c r="H992" s="71" t="s">
        <v>2</v>
      </c>
      <c r="I992" s="71" t="s">
        <v>85</v>
      </c>
      <c r="J992" s="71" t="s">
        <v>49</v>
      </c>
      <c r="K992" s="73">
        <v>889.6</v>
      </c>
      <c r="L992" s="7"/>
      <c r="M992" s="7"/>
      <c r="N992" s="7"/>
      <c r="O992" s="7"/>
      <c r="P992" s="7"/>
      <c r="Q992" s="7"/>
      <c r="R992" s="7"/>
      <c r="S992" s="7"/>
    </row>
    <row r="993" spans="1:19" s="41" customFormat="1" ht="31.5" customHeight="1" x14ac:dyDescent="0.2">
      <c r="A993" s="137"/>
      <c r="B993" s="91" t="s">
        <v>120</v>
      </c>
      <c r="C993" s="76">
        <v>942</v>
      </c>
      <c r="D993" s="71" t="s">
        <v>6</v>
      </c>
      <c r="E993" s="71" t="s">
        <v>17</v>
      </c>
      <c r="F993" s="71" t="s">
        <v>23</v>
      </c>
      <c r="G993" s="90">
        <v>1</v>
      </c>
      <c r="H993" s="71" t="s">
        <v>2</v>
      </c>
      <c r="I993" s="71" t="s">
        <v>85</v>
      </c>
      <c r="J993" s="71" t="s">
        <v>59</v>
      </c>
      <c r="K993" s="73">
        <v>63357.5</v>
      </c>
      <c r="L993" s="7"/>
      <c r="M993" s="7"/>
      <c r="N993" s="7"/>
      <c r="O993" s="7"/>
      <c r="P993" s="7"/>
      <c r="Q993" s="7"/>
      <c r="R993" s="7"/>
      <c r="S993" s="7"/>
    </row>
    <row r="994" spans="1:19" s="41" customFormat="1" ht="47.25" customHeight="1" x14ac:dyDescent="0.2">
      <c r="A994" s="137"/>
      <c r="B994" s="91" t="s">
        <v>591</v>
      </c>
      <c r="C994" s="76">
        <v>942</v>
      </c>
      <c r="D994" s="71" t="s">
        <v>6</v>
      </c>
      <c r="E994" s="71" t="s">
        <v>17</v>
      </c>
      <c r="F994" s="71" t="s">
        <v>23</v>
      </c>
      <c r="G994" s="90">
        <v>1</v>
      </c>
      <c r="H994" s="71" t="s">
        <v>2</v>
      </c>
      <c r="I994" s="71" t="s">
        <v>590</v>
      </c>
      <c r="J994" s="71"/>
      <c r="K994" s="73">
        <f>K995</f>
        <v>688.5</v>
      </c>
      <c r="L994" s="7"/>
      <c r="M994" s="7"/>
      <c r="N994" s="7"/>
      <c r="O994" s="7"/>
      <c r="P994" s="7"/>
      <c r="Q994" s="7"/>
      <c r="R994" s="7"/>
      <c r="S994" s="7"/>
    </row>
    <row r="995" spans="1:19" s="41" customFormat="1" ht="31.5" customHeight="1" x14ac:dyDescent="0.2">
      <c r="A995" s="137"/>
      <c r="B995" s="75" t="s">
        <v>122</v>
      </c>
      <c r="C995" s="76">
        <v>942</v>
      </c>
      <c r="D995" s="71" t="s">
        <v>6</v>
      </c>
      <c r="E995" s="71" t="s">
        <v>17</v>
      </c>
      <c r="F995" s="71" t="s">
        <v>23</v>
      </c>
      <c r="G995" s="90">
        <v>1</v>
      </c>
      <c r="H995" s="71" t="s">
        <v>2</v>
      </c>
      <c r="I995" s="71" t="s">
        <v>590</v>
      </c>
      <c r="J995" s="71" t="s">
        <v>49</v>
      </c>
      <c r="K995" s="73">
        <v>688.5</v>
      </c>
      <c r="L995" s="8"/>
      <c r="M995" s="7"/>
      <c r="N995" s="7"/>
      <c r="O995" s="7"/>
      <c r="P995" s="7"/>
      <c r="Q995" s="7"/>
      <c r="R995" s="7"/>
      <c r="S995" s="7"/>
    </row>
    <row r="996" spans="1:19" s="41" customFormat="1" ht="18" customHeight="1" x14ac:dyDescent="0.2">
      <c r="A996" s="137"/>
      <c r="B996" s="75" t="s">
        <v>228</v>
      </c>
      <c r="C996" s="76">
        <v>942</v>
      </c>
      <c r="D996" s="71" t="s">
        <v>6</v>
      </c>
      <c r="E996" s="71" t="s">
        <v>17</v>
      </c>
      <c r="F996" s="71" t="s">
        <v>23</v>
      </c>
      <c r="G996" s="90">
        <v>1</v>
      </c>
      <c r="H996" s="71" t="s">
        <v>2</v>
      </c>
      <c r="I996" s="71" t="s">
        <v>227</v>
      </c>
      <c r="J996" s="71"/>
      <c r="K996" s="73">
        <f>K997</f>
        <v>37.299999999999997</v>
      </c>
      <c r="L996" s="7"/>
      <c r="M996" s="7"/>
      <c r="N996" s="7"/>
      <c r="O996" s="7"/>
      <c r="P996" s="7"/>
      <c r="Q996" s="7"/>
      <c r="R996" s="7"/>
      <c r="S996" s="7"/>
    </row>
    <row r="997" spans="1:19" s="41" customFormat="1" ht="31.5" customHeight="1" x14ac:dyDescent="0.2">
      <c r="A997" s="137"/>
      <c r="B997" s="75" t="s">
        <v>122</v>
      </c>
      <c r="C997" s="76">
        <v>942</v>
      </c>
      <c r="D997" s="71" t="s">
        <v>6</v>
      </c>
      <c r="E997" s="71" t="s">
        <v>17</v>
      </c>
      <c r="F997" s="71" t="s">
        <v>23</v>
      </c>
      <c r="G997" s="90">
        <v>1</v>
      </c>
      <c r="H997" s="71" t="s">
        <v>2</v>
      </c>
      <c r="I997" s="71" t="s">
        <v>227</v>
      </c>
      <c r="J997" s="71" t="s">
        <v>49</v>
      </c>
      <c r="K997" s="73">
        <v>37.299999999999997</v>
      </c>
      <c r="L997" s="7"/>
      <c r="M997" s="7"/>
      <c r="N997" s="7"/>
      <c r="O997" s="7"/>
      <c r="P997" s="7"/>
      <c r="Q997" s="7"/>
      <c r="R997" s="7"/>
      <c r="S997" s="7"/>
    </row>
    <row r="998" spans="1:19" s="41" customFormat="1" ht="31.5" customHeight="1" x14ac:dyDescent="0.2">
      <c r="A998" s="137"/>
      <c r="B998" s="75" t="s">
        <v>235</v>
      </c>
      <c r="C998" s="76">
        <v>942</v>
      </c>
      <c r="D998" s="71" t="s">
        <v>6</v>
      </c>
      <c r="E998" s="71" t="s">
        <v>17</v>
      </c>
      <c r="F998" s="71" t="s">
        <v>23</v>
      </c>
      <c r="G998" s="90">
        <v>1</v>
      </c>
      <c r="H998" s="71" t="s">
        <v>2</v>
      </c>
      <c r="I998" s="71" t="s">
        <v>234</v>
      </c>
      <c r="J998" s="71"/>
      <c r="K998" s="73">
        <f>K999</f>
        <v>120</v>
      </c>
      <c r="L998" s="7"/>
      <c r="M998" s="7"/>
      <c r="N998" s="7"/>
      <c r="O998" s="7"/>
      <c r="P998" s="7"/>
      <c r="Q998" s="7"/>
      <c r="R998" s="7"/>
      <c r="S998" s="7"/>
    </row>
    <row r="999" spans="1:19" s="41" customFormat="1" ht="31.5" customHeight="1" x14ac:dyDescent="0.2">
      <c r="A999" s="137"/>
      <c r="B999" s="75" t="s">
        <v>122</v>
      </c>
      <c r="C999" s="76">
        <v>942</v>
      </c>
      <c r="D999" s="71" t="s">
        <v>6</v>
      </c>
      <c r="E999" s="71" t="s">
        <v>17</v>
      </c>
      <c r="F999" s="71" t="s">
        <v>23</v>
      </c>
      <c r="G999" s="90">
        <v>1</v>
      </c>
      <c r="H999" s="71" t="s">
        <v>2</v>
      </c>
      <c r="I999" s="71" t="s">
        <v>234</v>
      </c>
      <c r="J999" s="71" t="s">
        <v>49</v>
      </c>
      <c r="K999" s="73">
        <v>120</v>
      </c>
      <c r="L999" s="7"/>
      <c r="M999" s="7"/>
      <c r="N999" s="7"/>
      <c r="O999" s="7"/>
      <c r="P999" s="7"/>
      <c r="Q999" s="7"/>
      <c r="R999" s="7"/>
      <c r="S999" s="7"/>
    </row>
    <row r="1000" spans="1:19" s="41" customFormat="1" ht="31.5" customHeight="1" x14ac:dyDescent="0.2">
      <c r="A1000" s="137"/>
      <c r="B1000" s="75" t="s">
        <v>558</v>
      </c>
      <c r="C1000" s="76">
        <v>942</v>
      </c>
      <c r="D1000" s="71" t="s">
        <v>6</v>
      </c>
      <c r="E1000" s="71" t="s">
        <v>17</v>
      </c>
      <c r="F1000" s="71" t="s">
        <v>23</v>
      </c>
      <c r="G1000" s="90">
        <v>3</v>
      </c>
      <c r="H1000" s="71"/>
      <c r="I1000" s="71"/>
      <c r="J1000" s="71"/>
      <c r="K1000" s="73">
        <f>K1001</f>
        <v>10780.7</v>
      </c>
      <c r="L1000" s="7"/>
      <c r="M1000" s="7"/>
      <c r="N1000" s="7"/>
      <c r="O1000" s="7"/>
      <c r="P1000" s="7"/>
      <c r="Q1000" s="7"/>
      <c r="R1000" s="7"/>
      <c r="S1000" s="7"/>
    </row>
    <row r="1001" spans="1:19" s="41" customFormat="1" ht="31.5" customHeight="1" x14ac:dyDescent="0.2">
      <c r="A1001" s="137"/>
      <c r="B1001" s="75" t="s">
        <v>559</v>
      </c>
      <c r="C1001" s="76">
        <v>942</v>
      </c>
      <c r="D1001" s="71" t="s">
        <v>6</v>
      </c>
      <c r="E1001" s="71" t="s">
        <v>17</v>
      </c>
      <c r="F1001" s="71" t="s">
        <v>23</v>
      </c>
      <c r="G1001" s="90">
        <v>3</v>
      </c>
      <c r="H1001" s="71" t="s">
        <v>2</v>
      </c>
      <c r="I1001" s="71"/>
      <c r="J1001" s="71"/>
      <c r="K1001" s="73">
        <f>K1002</f>
        <v>10780.7</v>
      </c>
      <c r="L1001" s="7"/>
      <c r="M1001" s="7"/>
      <c r="N1001" s="7"/>
      <c r="O1001" s="7"/>
      <c r="P1001" s="7"/>
      <c r="Q1001" s="7"/>
      <c r="R1001" s="7"/>
      <c r="S1001" s="7"/>
    </row>
    <row r="1002" spans="1:19" s="41" customFormat="1" ht="31.5" customHeight="1" x14ac:dyDescent="0.2">
      <c r="A1002" s="137"/>
      <c r="B1002" s="75" t="s">
        <v>560</v>
      </c>
      <c r="C1002" s="76">
        <v>942</v>
      </c>
      <c r="D1002" s="71" t="s">
        <v>6</v>
      </c>
      <c r="E1002" s="71" t="s">
        <v>17</v>
      </c>
      <c r="F1002" s="71" t="s">
        <v>23</v>
      </c>
      <c r="G1002" s="90">
        <v>3</v>
      </c>
      <c r="H1002" s="71" t="s">
        <v>2</v>
      </c>
      <c r="I1002" s="71" t="s">
        <v>557</v>
      </c>
      <c r="J1002" s="71"/>
      <c r="K1002" s="73">
        <f>K1003</f>
        <v>10780.7</v>
      </c>
      <c r="L1002" s="7"/>
      <c r="M1002" s="7"/>
      <c r="N1002" s="7"/>
      <c r="O1002" s="7"/>
      <c r="P1002" s="7"/>
      <c r="Q1002" s="7"/>
      <c r="R1002" s="7"/>
      <c r="S1002" s="7"/>
    </row>
    <row r="1003" spans="1:19" s="41" customFormat="1" ht="31.5" customHeight="1" x14ac:dyDescent="0.2">
      <c r="A1003" s="137"/>
      <c r="B1003" s="75" t="s">
        <v>122</v>
      </c>
      <c r="C1003" s="76">
        <v>942</v>
      </c>
      <c r="D1003" s="71" t="s">
        <v>6</v>
      </c>
      <c r="E1003" s="71" t="s">
        <v>17</v>
      </c>
      <c r="F1003" s="71" t="s">
        <v>23</v>
      </c>
      <c r="G1003" s="90">
        <v>3</v>
      </c>
      <c r="H1003" s="71" t="s">
        <v>2</v>
      </c>
      <c r="I1003" s="71" t="s">
        <v>557</v>
      </c>
      <c r="J1003" s="71" t="s">
        <v>49</v>
      </c>
      <c r="K1003" s="73">
        <v>10780.7</v>
      </c>
      <c r="L1003" s="7"/>
      <c r="M1003" s="7"/>
      <c r="N1003" s="7"/>
      <c r="O1003" s="7"/>
      <c r="P1003" s="7"/>
      <c r="Q1003" s="7"/>
      <c r="R1003" s="7"/>
      <c r="S1003" s="7"/>
    </row>
    <row r="1004" spans="1:19" s="41" customFormat="1" ht="18" customHeight="1" x14ac:dyDescent="0.2">
      <c r="A1004" s="137"/>
      <c r="B1004" s="75" t="s">
        <v>455</v>
      </c>
      <c r="C1004" s="76">
        <v>942</v>
      </c>
      <c r="D1004" s="71" t="s">
        <v>6</v>
      </c>
      <c r="E1004" s="71" t="s">
        <v>24</v>
      </c>
      <c r="F1004" s="71"/>
      <c r="G1004" s="90"/>
      <c r="H1004" s="71"/>
      <c r="I1004" s="71"/>
      <c r="J1004" s="71"/>
      <c r="K1004" s="73">
        <f>SUM(K1005)</f>
        <v>643406.49999999988</v>
      </c>
      <c r="L1004" s="7"/>
      <c r="M1004" s="7"/>
      <c r="N1004" s="7"/>
      <c r="O1004" s="7"/>
      <c r="P1004" s="7"/>
      <c r="Q1004" s="7"/>
      <c r="R1004" s="7"/>
      <c r="S1004" s="7"/>
    </row>
    <row r="1005" spans="1:19" s="41" customFormat="1" ht="18" customHeight="1" x14ac:dyDescent="0.2">
      <c r="A1005" s="137"/>
      <c r="B1005" s="75" t="s">
        <v>392</v>
      </c>
      <c r="C1005" s="76">
        <v>942</v>
      </c>
      <c r="D1005" s="71" t="s">
        <v>6</v>
      </c>
      <c r="E1005" s="71" t="s">
        <v>24</v>
      </c>
      <c r="F1005" s="71" t="s">
        <v>23</v>
      </c>
      <c r="G1005" s="90"/>
      <c r="H1005" s="71"/>
      <c r="I1005" s="71"/>
      <c r="J1005" s="71"/>
      <c r="K1005" s="73">
        <f>SUM(K1006)</f>
        <v>643406.49999999988</v>
      </c>
      <c r="L1005" s="7"/>
      <c r="M1005" s="7"/>
      <c r="N1005" s="7"/>
      <c r="O1005" s="7"/>
      <c r="P1005" s="7"/>
      <c r="Q1005" s="7"/>
      <c r="R1005" s="7"/>
      <c r="S1005" s="7"/>
    </row>
    <row r="1006" spans="1:19" ht="47.25" customHeight="1" x14ac:dyDescent="0.2">
      <c r="A1006" s="137"/>
      <c r="B1006" s="75" t="s">
        <v>449</v>
      </c>
      <c r="C1006" s="76">
        <v>942</v>
      </c>
      <c r="D1006" s="71" t="s">
        <v>6</v>
      </c>
      <c r="E1006" s="71" t="s">
        <v>24</v>
      </c>
      <c r="F1006" s="71" t="s">
        <v>23</v>
      </c>
      <c r="G1006" s="90">
        <v>2</v>
      </c>
      <c r="H1006" s="71"/>
      <c r="I1006" s="71"/>
      <c r="J1006" s="71"/>
      <c r="K1006" s="73">
        <f>K1007</f>
        <v>643406.49999999988</v>
      </c>
    </row>
    <row r="1007" spans="1:19" ht="18" customHeight="1" x14ac:dyDescent="0.2">
      <c r="A1007" s="137"/>
      <c r="B1007" s="75" t="s">
        <v>451</v>
      </c>
      <c r="C1007" s="76">
        <v>942</v>
      </c>
      <c r="D1007" s="71" t="s">
        <v>6</v>
      </c>
      <c r="E1007" s="71" t="s">
        <v>24</v>
      </c>
      <c r="F1007" s="71" t="s">
        <v>23</v>
      </c>
      <c r="G1007" s="90">
        <v>2</v>
      </c>
      <c r="H1007" s="71" t="s">
        <v>2</v>
      </c>
      <c r="I1007" s="71"/>
      <c r="J1007" s="71"/>
      <c r="K1007" s="73">
        <f>SUM(K1008+K1010+K1012+K1014+K1016)</f>
        <v>643406.49999999988</v>
      </c>
    </row>
    <row r="1008" spans="1:19" ht="47.25" customHeight="1" x14ac:dyDescent="0.2">
      <c r="A1008" s="137"/>
      <c r="B1008" s="74" t="s">
        <v>615</v>
      </c>
      <c r="C1008" s="76">
        <v>942</v>
      </c>
      <c r="D1008" s="71" t="s">
        <v>6</v>
      </c>
      <c r="E1008" s="71" t="s">
        <v>24</v>
      </c>
      <c r="F1008" s="71" t="s">
        <v>23</v>
      </c>
      <c r="G1008" s="90">
        <v>2</v>
      </c>
      <c r="H1008" s="71" t="s">
        <v>2</v>
      </c>
      <c r="I1008" s="71" t="s">
        <v>611</v>
      </c>
      <c r="J1008" s="71"/>
      <c r="K1008" s="73">
        <f>K1009</f>
        <v>26565.700000000004</v>
      </c>
    </row>
    <row r="1009" spans="1:19" ht="31.5" customHeight="1" x14ac:dyDescent="0.2">
      <c r="A1009" s="137"/>
      <c r="B1009" s="75" t="s">
        <v>122</v>
      </c>
      <c r="C1009" s="76">
        <v>942</v>
      </c>
      <c r="D1009" s="71" t="s">
        <v>6</v>
      </c>
      <c r="E1009" s="71" t="s">
        <v>24</v>
      </c>
      <c r="F1009" s="71" t="s">
        <v>23</v>
      </c>
      <c r="G1009" s="90">
        <v>2</v>
      </c>
      <c r="H1009" s="71" t="s">
        <v>2</v>
      </c>
      <c r="I1009" s="71" t="s">
        <v>611</v>
      </c>
      <c r="J1009" s="71" t="s">
        <v>49</v>
      </c>
      <c r="K1009" s="73">
        <f>5320.1+7202.2+712.5+658+17184.5+650+600+300+900-4511.6-2450</f>
        <v>26565.700000000004</v>
      </c>
    </row>
    <row r="1010" spans="1:19" ht="18" customHeight="1" x14ac:dyDescent="0.2">
      <c r="A1010" s="137"/>
      <c r="B1010" s="74" t="s">
        <v>618</v>
      </c>
      <c r="C1010" s="76">
        <v>942</v>
      </c>
      <c r="D1010" s="71" t="s">
        <v>6</v>
      </c>
      <c r="E1010" s="71" t="s">
        <v>24</v>
      </c>
      <c r="F1010" s="71" t="s">
        <v>23</v>
      </c>
      <c r="G1010" s="90">
        <v>2</v>
      </c>
      <c r="H1010" s="71" t="s">
        <v>2</v>
      </c>
      <c r="I1010" s="71" t="s">
        <v>614</v>
      </c>
      <c r="J1010" s="71"/>
      <c r="K1010" s="73">
        <f>K1011</f>
        <v>6450</v>
      </c>
    </row>
    <row r="1011" spans="1:19" ht="31.5" customHeight="1" x14ac:dyDescent="0.2">
      <c r="A1011" s="137"/>
      <c r="B1011" s="75" t="s">
        <v>122</v>
      </c>
      <c r="C1011" s="76">
        <v>942</v>
      </c>
      <c r="D1011" s="71" t="s">
        <v>6</v>
      </c>
      <c r="E1011" s="71" t="s">
        <v>24</v>
      </c>
      <c r="F1011" s="71" t="s">
        <v>23</v>
      </c>
      <c r="G1011" s="90">
        <v>2</v>
      </c>
      <c r="H1011" s="71" t="s">
        <v>2</v>
      </c>
      <c r="I1011" s="71" t="s">
        <v>614</v>
      </c>
      <c r="J1011" s="71" t="s">
        <v>49</v>
      </c>
      <c r="K1011" s="73">
        <f>2450+4000</f>
        <v>6450</v>
      </c>
    </row>
    <row r="1012" spans="1:19" ht="31.5" customHeight="1" x14ac:dyDescent="0.2">
      <c r="A1012" s="137"/>
      <c r="B1012" s="75" t="s">
        <v>624</v>
      </c>
      <c r="C1012" s="76">
        <v>942</v>
      </c>
      <c r="D1012" s="71" t="s">
        <v>6</v>
      </c>
      <c r="E1012" s="71" t="s">
        <v>24</v>
      </c>
      <c r="F1012" s="71" t="s">
        <v>23</v>
      </c>
      <c r="G1012" s="90">
        <v>2</v>
      </c>
      <c r="H1012" s="71" t="s">
        <v>2</v>
      </c>
      <c r="I1012" s="71" t="s">
        <v>622</v>
      </c>
      <c r="J1012" s="71"/>
      <c r="K1012" s="73">
        <f>K1013</f>
        <v>524036.19999999995</v>
      </c>
    </row>
    <row r="1013" spans="1:19" ht="31.5" customHeight="1" x14ac:dyDescent="0.2">
      <c r="A1013" s="137"/>
      <c r="B1013" s="75" t="s">
        <v>75</v>
      </c>
      <c r="C1013" s="76">
        <v>942</v>
      </c>
      <c r="D1013" s="71" t="s">
        <v>6</v>
      </c>
      <c r="E1013" s="71" t="s">
        <v>24</v>
      </c>
      <c r="F1013" s="71" t="s">
        <v>23</v>
      </c>
      <c r="G1013" s="90">
        <v>2</v>
      </c>
      <c r="H1013" s="71" t="s">
        <v>2</v>
      </c>
      <c r="I1013" s="71" t="s">
        <v>622</v>
      </c>
      <c r="J1013" s="71" t="s">
        <v>54</v>
      </c>
      <c r="K1013" s="73">
        <f>429709.6+94326.6</f>
        <v>524036.19999999995</v>
      </c>
    </row>
    <row r="1014" spans="1:19" ht="31.5" customHeight="1" x14ac:dyDescent="0.2">
      <c r="A1014" s="137"/>
      <c r="B1014" s="75" t="s">
        <v>625</v>
      </c>
      <c r="C1014" s="76">
        <v>942</v>
      </c>
      <c r="D1014" s="71" t="s">
        <v>6</v>
      </c>
      <c r="E1014" s="71" t="s">
        <v>24</v>
      </c>
      <c r="F1014" s="71" t="s">
        <v>23</v>
      </c>
      <c r="G1014" s="90">
        <v>2</v>
      </c>
      <c r="H1014" s="71" t="s">
        <v>2</v>
      </c>
      <c r="I1014" s="71" t="s">
        <v>623</v>
      </c>
      <c r="J1014" s="71"/>
      <c r="K1014" s="73">
        <f>K1015</f>
        <v>11162</v>
      </c>
    </row>
    <row r="1015" spans="1:19" ht="31.5" customHeight="1" x14ac:dyDescent="0.2">
      <c r="A1015" s="137"/>
      <c r="B1015" s="75" t="s">
        <v>75</v>
      </c>
      <c r="C1015" s="76">
        <v>942</v>
      </c>
      <c r="D1015" s="71" t="s">
        <v>6</v>
      </c>
      <c r="E1015" s="71" t="s">
        <v>24</v>
      </c>
      <c r="F1015" s="71" t="s">
        <v>23</v>
      </c>
      <c r="G1015" s="90">
        <v>2</v>
      </c>
      <c r="H1015" s="71" t="s">
        <v>2</v>
      </c>
      <c r="I1015" s="71" t="s">
        <v>623</v>
      </c>
      <c r="J1015" s="71" t="s">
        <v>54</v>
      </c>
      <c r="K1015" s="73">
        <f>1048.1+10113.9</f>
        <v>11162</v>
      </c>
    </row>
    <row r="1016" spans="1:19" ht="31.5" customHeight="1" x14ac:dyDescent="0.2">
      <c r="A1016" s="137"/>
      <c r="B1016" s="75" t="s">
        <v>675</v>
      </c>
      <c r="C1016" s="76">
        <v>942</v>
      </c>
      <c r="D1016" s="71" t="s">
        <v>6</v>
      </c>
      <c r="E1016" s="71" t="s">
        <v>24</v>
      </c>
      <c r="F1016" s="71" t="s">
        <v>23</v>
      </c>
      <c r="G1016" s="90">
        <v>2</v>
      </c>
      <c r="H1016" s="71" t="s">
        <v>2</v>
      </c>
      <c r="I1016" s="71" t="s">
        <v>674</v>
      </c>
      <c r="J1016" s="71"/>
      <c r="K1016" s="73">
        <f>K1017</f>
        <v>75192.600000000006</v>
      </c>
    </row>
    <row r="1017" spans="1:19" ht="31.5" customHeight="1" x14ac:dyDescent="0.2">
      <c r="A1017" s="137"/>
      <c r="B1017" s="75" t="s">
        <v>122</v>
      </c>
      <c r="C1017" s="76">
        <v>942</v>
      </c>
      <c r="D1017" s="71" t="s">
        <v>6</v>
      </c>
      <c r="E1017" s="71" t="s">
        <v>24</v>
      </c>
      <c r="F1017" s="71" t="s">
        <v>23</v>
      </c>
      <c r="G1017" s="90">
        <v>2</v>
      </c>
      <c r="H1017" s="71" t="s">
        <v>2</v>
      </c>
      <c r="I1017" s="71" t="s">
        <v>674</v>
      </c>
      <c r="J1017" s="71" t="s">
        <v>49</v>
      </c>
      <c r="K1017" s="73">
        <f>70681+4511.6</f>
        <v>75192.600000000006</v>
      </c>
    </row>
    <row r="1018" spans="1:19" s="41" customFormat="1" ht="18" customHeight="1" x14ac:dyDescent="0.2">
      <c r="A1018" s="137"/>
      <c r="B1018" s="75" t="s">
        <v>18</v>
      </c>
      <c r="C1018" s="76">
        <v>942</v>
      </c>
      <c r="D1018" s="71" t="s">
        <v>8</v>
      </c>
      <c r="E1018" s="71"/>
      <c r="F1018" s="71"/>
      <c r="G1018" s="90"/>
      <c r="H1018" s="71"/>
      <c r="I1018" s="71"/>
      <c r="J1018" s="71"/>
      <c r="K1018" s="73">
        <f>SUM(K1019)</f>
        <v>25.1</v>
      </c>
      <c r="L1018" s="7"/>
      <c r="M1018" s="7"/>
      <c r="N1018" s="7"/>
      <c r="O1018" s="7"/>
      <c r="P1018" s="7"/>
      <c r="Q1018" s="7"/>
      <c r="R1018" s="7"/>
      <c r="S1018" s="7"/>
    </row>
    <row r="1019" spans="1:19" s="41" customFormat="1" ht="31.5" customHeight="1" x14ac:dyDescent="0.2">
      <c r="A1019" s="137"/>
      <c r="B1019" s="75" t="s">
        <v>229</v>
      </c>
      <c r="C1019" s="76">
        <v>942</v>
      </c>
      <c r="D1019" s="71" t="s">
        <v>8</v>
      </c>
      <c r="E1019" s="71" t="s">
        <v>7</v>
      </c>
      <c r="F1019" s="71"/>
      <c r="G1019" s="90"/>
      <c r="H1019" s="71"/>
      <c r="I1019" s="71"/>
      <c r="J1019" s="71"/>
      <c r="K1019" s="73">
        <f>SUM(K1020)</f>
        <v>25.1</v>
      </c>
      <c r="L1019" s="7"/>
      <c r="M1019" s="7"/>
      <c r="N1019" s="7"/>
      <c r="O1019" s="7"/>
      <c r="P1019" s="7"/>
      <c r="Q1019" s="7"/>
      <c r="R1019" s="7"/>
      <c r="S1019" s="7"/>
    </row>
    <row r="1020" spans="1:19" s="41" customFormat="1" ht="31.5" customHeight="1" x14ac:dyDescent="0.2">
      <c r="A1020" s="137"/>
      <c r="B1020" s="75" t="s">
        <v>264</v>
      </c>
      <c r="C1020" s="76">
        <v>942</v>
      </c>
      <c r="D1020" s="71" t="s">
        <v>8</v>
      </c>
      <c r="E1020" s="71" t="s">
        <v>7</v>
      </c>
      <c r="F1020" s="71" t="s">
        <v>23</v>
      </c>
      <c r="G1020" s="90"/>
      <c r="H1020" s="71"/>
      <c r="I1020" s="71"/>
      <c r="J1020" s="71"/>
      <c r="K1020" s="73">
        <f>SUM(K1021)</f>
        <v>25.1</v>
      </c>
      <c r="L1020" s="7"/>
      <c r="M1020" s="7"/>
      <c r="N1020" s="7"/>
      <c r="O1020" s="7"/>
      <c r="P1020" s="7"/>
      <c r="Q1020" s="7"/>
      <c r="R1020" s="7"/>
      <c r="S1020" s="7"/>
    </row>
    <row r="1021" spans="1:19" s="41" customFormat="1" ht="31.5" customHeight="1" x14ac:dyDescent="0.2">
      <c r="A1021" s="137"/>
      <c r="B1021" s="75" t="s">
        <v>492</v>
      </c>
      <c r="C1021" s="76">
        <v>942</v>
      </c>
      <c r="D1021" s="71" t="s">
        <v>8</v>
      </c>
      <c r="E1021" s="71" t="s">
        <v>7</v>
      </c>
      <c r="F1021" s="71" t="s">
        <v>23</v>
      </c>
      <c r="G1021" s="90">
        <v>1</v>
      </c>
      <c r="H1021" s="71"/>
      <c r="I1021" s="71"/>
      <c r="J1021" s="71"/>
      <c r="K1021" s="73">
        <f>SUM(K1022)</f>
        <v>25.1</v>
      </c>
      <c r="L1021" s="7"/>
      <c r="M1021" s="7"/>
      <c r="N1021" s="7"/>
      <c r="O1021" s="7"/>
      <c r="P1021" s="7"/>
      <c r="Q1021" s="7"/>
      <c r="R1021" s="7"/>
      <c r="S1021" s="7"/>
    </row>
    <row r="1022" spans="1:19" s="41" customFormat="1" ht="63" customHeight="1" x14ac:dyDescent="0.2">
      <c r="A1022" s="137"/>
      <c r="B1022" s="75" t="s">
        <v>450</v>
      </c>
      <c r="C1022" s="76">
        <v>942</v>
      </c>
      <c r="D1022" s="71" t="s">
        <v>8</v>
      </c>
      <c r="E1022" s="71" t="s">
        <v>7</v>
      </c>
      <c r="F1022" s="71" t="s">
        <v>23</v>
      </c>
      <c r="G1022" s="90">
        <v>1</v>
      </c>
      <c r="H1022" s="71" t="s">
        <v>2</v>
      </c>
      <c r="I1022" s="71"/>
      <c r="J1022" s="71"/>
      <c r="K1022" s="73">
        <f>SUM(K1023)</f>
        <v>25.1</v>
      </c>
      <c r="L1022" s="7"/>
      <c r="M1022" s="7"/>
      <c r="N1022" s="7"/>
      <c r="O1022" s="7"/>
      <c r="P1022" s="7"/>
      <c r="Q1022" s="7"/>
      <c r="R1022" s="7"/>
      <c r="S1022" s="7"/>
    </row>
    <row r="1023" spans="1:19" s="41" customFormat="1" ht="18" customHeight="1" x14ac:dyDescent="0.2">
      <c r="A1023" s="137"/>
      <c r="B1023" s="75" t="s">
        <v>231</v>
      </c>
      <c r="C1023" s="76">
        <v>942</v>
      </c>
      <c r="D1023" s="71" t="s">
        <v>8</v>
      </c>
      <c r="E1023" s="71" t="s">
        <v>7</v>
      </c>
      <c r="F1023" s="71" t="s">
        <v>23</v>
      </c>
      <c r="G1023" s="90">
        <v>1</v>
      </c>
      <c r="H1023" s="71" t="s">
        <v>2</v>
      </c>
      <c r="I1023" s="71" t="s">
        <v>230</v>
      </c>
      <c r="J1023" s="71"/>
      <c r="K1023" s="73">
        <f>K1024</f>
        <v>25.1</v>
      </c>
      <c r="L1023" s="7"/>
      <c r="M1023" s="7"/>
      <c r="N1023" s="7"/>
      <c r="O1023" s="7"/>
      <c r="P1023" s="7"/>
      <c r="Q1023" s="7"/>
      <c r="R1023" s="7"/>
      <c r="S1023" s="7"/>
    </row>
    <row r="1024" spans="1:19" ht="31.5" customHeight="1" x14ac:dyDescent="0.2">
      <c r="A1024" s="137"/>
      <c r="B1024" s="75" t="s">
        <v>122</v>
      </c>
      <c r="C1024" s="76">
        <v>942</v>
      </c>
      <c r="D1024" s="71" t="s">
        <v>8</v>
      </c>
      <c r="E1024" s="71" t="s">
        <v>7</v>
      </c>
      <c r="F1024" s="71" t="s">
        <v>23</v>
      </c>
      <c r="G1024" s="90">
        <v>1</v>
      </c>
      <c r="H1024" s="71" t="s">
        <v>2</v>
      </c>
      <c r="I1024" s="71" t="s">
        <v>230</v>
      </c>
      <c r="J1024" s="71" t="s">
        <v>49</v>
      </c>
      <c r="K1024" s="73">
        <v>25.1</v>
      </c>
    </row>
    <row r="1025" spans="1:19" ht="31.5" customHeight="1" x14ac:dyDescent="0.2">
      <c r="A1025" s="153" t="s">
        <v>10</v>
      </c>
      <c r="B1025" s="1" t="s">
        <v>393</v>
      </c>
      <c r="C1025" s="30" t="s">
        <v>125</v>
      </c>
      <c r="D1025" s="28"/>
      <c r="E1025" s="28"/>
      <c r="F1025" s="28"/>
      <c r="G1025" s="28"/>
      <c r="H1025" s="28"/>
      <c r="I1025" s="28"/>
      <c r="J1025" s="28"/>
      <c r="K1025" s="80">
        <f>SUM(K1026+K1048)</f>
        <v>23231.8</v>
      </c>
    </row>
    <row r="1026" spans="1:19" ht="18" customHeight="1" x14ac:dyDescent="0.2">
      <c r="A1026" s="153"/>
      <c r="B1026" s="1" t="s">
        <v>1</v>
      </c>
      <c r="C1026" s="30" t="s">
        <v>125</v>
      </c>
      <c r="D1026" s="28" t="s">
        <v>2</v>
      </c>
      <c r="E1026" s="28"/>
      <c r="F1026" s="28"/>
      <c r="G1026" s="28"/>
      <c r="H1026" s="28"/>
      <c r="I1026" s="28"/>
      <c r="J1026" s="28"/>
      <c r="K1026" s="80">
        <f t="shared" ref="K1026:K1028" si="47">SUM(K1027)</f>
        <v>23206.7</v>
      </c>
    </row>
    <row r="1027" spans="1:19" ht="18" customHeight="1" x14ac:dyDescent="0.2">
      <c r="A1027" s="153"/>
      <c r="B1027" s="1" t="s">
        <v>9</v>
      </c>
      <c r="C1027" s="30" t="s">
        <v>125</v>
      </c>
      <c r="D1027" s="28" t="s">
        <v>2</v>
      </c>
      <c r="E1027" s="28" t="s">
        <v>40</v>
      </c>
      <c r="F1027" s="28"/>
      <c r="G1027" s="28"/>
      <c r="H1027" s="28"/>
      <c r="I1027" s="28"/>
      <c r="J1027" s="28"/>
      <c r="K1027" s="80">
        <f>SUM(K1028)</f>
        <v>23206.7</v>
      </c>
    </row>
    <row r="1028" spans="1:19" ht="31.5" customHeight="1" x14ac:dyDescent="0.2">
      <c r="A1028" s="153"/>
      <c r="B1028" s="1" t="s">
        <v>334</v>
      </c>
      <c r="C1028" s="30" t="s">
        <v>125</v>
      </c>
      <c r="D1028" s="28" t="s">
        <v>2</v>
      </c>
      <c r="E1028" s="28" t="s">
        <v>40</v>
      </c>
      <c r="F1028" s="28" t="s">
        <v>127</v>
      </c>
      <c r="G1028" s="28"/>
      <c r="H1028" s="28"/>
      <c r="I1028" s="28"/>
      <c r="J1028" s="28"/>
      <c r="K1028" s="80">
        <f t="shared" si="47"/>
        <v>23206.7</v>
      </c>
    </row>
    <row r="1029" spans="1:19" ht="31.5" customHeight="1" x14ac:dyDescent="0.2">
      <c r="A1029" s="153"/>
      <c r="B1029" s="1" t="s">
        <v>335</v>
      </c>
      <c r="C1029" s="30" t="s">
        <v>125</v>
      </c>
      <c r="D1029" s="28" t="s">
        <v>2</v>
      </c>
      <c r="E1029" s="28" t="s">
        <v>40</v>
      </c>
      <c r="F1029" s="28" t="s">
        <v>127</v>
      </c>
      <c r="G1029" s="28" t="s">
        <v>90</v>
      </c>
      <c r="H1029" s="28"/>
      <c r="I1029" s="28"/>
      <c r="J1029" s="28"/>
      <c r="K1029" s="80">
        <f>SUM(K1030+K1037+K1040+K1043)</f>
        <v>23206.7</v>
      </c>
    </row>
    <row r="1030" spans="1:19" ht="47.25" customHeight="1" x14ac:dyDescent="0.2">
      <c r="A1030" s="153"/>
      <c r="B1030" s="1" t="s">
        <v>394</v>
      </c>
      <c r="C1030" s="30" t="s">
        <v>125</v>
      </c>
      <c r="D1030" s="28" t="s">
        <v>2</v>
      </c>
      <c r="E1030" s="28" t="s">
        <v>40</v>
      </c>
      <c r="F1030" s="28" t="s">
        <v>127</v>
      </c>
      <c r="G1030" s="28" t="s">
        <v>90</v>
      </c>
      <c r="H1030" s="28" t="s">
        <v>2</v>
      </c>
      <c r="I1030" s="28"/>
      <c r="J1030" s="28"/>
      <c r="K1030" s="80">
        <f>SUM(K1031+K1035)</f>
        <v>11009.400000000001</v>
      </c>
    </row>
    <row r="1031" spans="1:19" ht="18" customHeight="1" x14ac:dyDescent="0.2">
      <c r="A1031" s="153"/>
      <c r="B1031" s="1" t="s">
        <v>47</v>
      </c>
      <c r="C1031" s="30" t="s">
        <v>125</v>
      </c>
      <c r="D1031" s="28" t="s">
        <v>2</v>
      </c>
      <c r="E1031" s="28" t="s">
        <v>40</v>
      </c>
      <c r="F1031" s="28" t="s">
        <v>127</v>
      </c>
      <c r="G1031" s="28" t="s">
        <v>90</v>
      </c>
      <c r="H1031" s="28" t="s">
        <v>2</v>
      </c>
      <c r="I1031" s="28" t="s">
        <v>78</v>
      </c>
      <c r="J1031" s="28"/>
      <c r="K1031" s="80">
        <f>SUM(K1032:K1034)</f>
        <v>10977.7</v>
      </c>
      <c r="L1031" s="8"/>
    </row>
    <row r="1032" spans="1:19" ht="65.25" customHeight="1" x14ac:dyDescent="0.2">
      <c r="A1032" s="153"/>
      <c r="B1032" s="1" t="s">
        <v>121</v>
      </c>
      <c r="C1032" s="30" t="s">
        <v>125</v>
      </c>
      <c r="D1032" s="28" t="s">
        <v>2</v>
      </c>
      <c r="E1032" s="28" t="s">
        <v>40</v>
      </c>
      <c r="F1032" s="28" t="s">
        <v>127</v>
      </c>
      <c r="G1032" s="28" t="s">
        <v>90</v>
      </c>
      <c r="H1032" s="28" t="s">
        <v>2</v>
      </c>
      <c r="I1032" s="28" t="s">
        <v>78</v>
      </c>
      <c r="J1032" s="28" t="s">
        <v>48</v>
      </c>
      <c r="K1032" s="80">
        <v>10766</v>
      </c>
      <c r="L1032" s="8"/>
    </row>
    <row r="1033" spans="1:19" ht="31.5" customHeight="1" x14ac:dyDescent="0.2">
      <c r="A1033" s="153"/>
      <c r="B1033" s="1" t="s">
        <v>122</v>
      </c>
      <c r="C1033" s="30" t="s">
        <v>125</v>
      </c>
      <c r="D1033" s="28" t="s">
        <v>2</v>
      </c>
      <c r="E1033" s="28" t="s">
        <v>40</v>
      </c>
      <c r="F1033" s="28" t="s">
        <v>127</v>
      </c>
      <c r="G1033" s="28" t="s">
        <v>90</v>
      </c>
      <c r="H1033" s="28" t="s">
        <v>2</v>
      </c>
      <c r="I1033" s="28" t="s">
        <v>78</v>
      </c>
      <c r="J1033" s="28" t="s">
        <v>49</v>
      </c>
      <c r="K1033" s="80">
        <v>203.7</v>
      </c>
    </row>
    <row r="1034" spans="1:19" ht="18" customHeight="1" x14ac:dyDescent="0.2">
      <c r="A1034" s="153"/>
      <c r="B1034" s="1" t="s">
        <v>50</v>
      </c>
      <c r="C1034" s="30" t="s">
        <v>125</v>
      </c>
      <c r="D1034" s="28" t="s">
        <v>2</v>
      </c>
      <c r="E1034" s="28" t="s">
        <v>40</v>
      </c>
      <c r="F1034" s="28" t="s">
        <v>127</v>
      </c>
      <c r="G1034" s="28" t="s">
        <v>90</v>
      </c>
      <c r="H1034" s="28" t="s">
        <v>2</v>
      </c>
      <c r="I1034" s="28" t="s">
        <v>78</v>
      </c>
      <c r="J1034" s="28" t="s">
        <v>51</v>
      </c>
      <c r="K1034" s="80">
        <v>8</v>
      </c>
    </row>
    <row r="1035" spans="1:19" s="41" customFormat="1" ht="18" customHeight="1" x14ac:dyDescent="0.2">
      <c r="A1035" s="153"/>
      <c r="B1035" s="1" t="s">
        <v>228</v>
      </c>
      <c r="C1035" s="2">
        <v>947</v>
      </c>
      <c r="D1035" s="28" t="s">
        <v>2</v>
      </c>
      <c r="E1035" s="28" t="s">
        <v>40</v>
      </c>
      <c r="F1035" s="28" t="s">
        <v>127</v>
      </c>
      <c r="G1035" s="29">
        <v>1</v>
      </c>
      <c r="H1035" s="28" t="s">
        <v>2</v>
      </c>
      <c r="I1035" s="28" t="s">
        <v>227</v>
      </c>
      <c r="J1035" s="28"/>
      <c r="K1035" s="80">
        <f>SUM(K1036)</f>
        <v>31.7</v>
      </c>
      <c r="L1035" s="7"/>
      <c r="M1035" s="7"/>
      <c r="N1035" s="7"/>
      <c r="O1035" s="7"/>
      <c r="P1035" s="7"/>
      <c r="Q1035" s="7"/>
      <c r="R1035" s="7"/>
      <c r="S1035" s="7"/>
    </row>
    <row r="1036" spans="1:19" s="41" customFormat="1" ht="31.5" customHeight="1" x14ac:dyDescent="0.2">
      <c r="A1036" s="153"/>
      <c r="B1036" s="1" t="s">
        <v>122</v>
      </c>
      <c r="C1036" s="2">
        <v>947</v>
      </c>
      <c r="D1036" s="28" t="s">
        <v>2</v>
      </c>
      <c r="E1036" s="28" t="s">
        <v>40</v>
      </c>
      <c r="F1036" s="28" t="s">
        <v>127</v>
      </c>
      <c r="G1036" s="29">
        <v>1</v>
      </c>
      <c r="H1036" s="28" t="s">
        <v>2</v>
      </c>
      <c r="I1036" s="28" t="s">
        <v>227</v>
      </c>
      <c r="J1036" s="28" t="s">
        <v>49</v>
      </c>
      <c r="K1036" s="80">
        <v>31.7</v>
      </c>
      <c r="L1036" s="8"/>
      <c r="M1036" s="7"/>
      <c r="N1036" s="7"/>
      <c r="O1036" s="7"/>
      <c r="P1036" s="7"/>
      <c r="Q1036" s="7"/>
      <c r="R1036" s="7"/>
      <c r="S1036" s="7"/>
    </row>
    <row r="1037" spans="1:19" s="41" customFormat="1" ht="47.25" customHeight="1" x14ac:dyDescent="0.2">
      <c r="A1037" s="153"/>
      <c r="B1037" s="1" t="s">
        <v>507</v>
      </c>
      <c r="C1037" s="30" t="s">
        <v>125</v>
      </c>
      <c r="D1037" s="28" t="s">
        <v>2</v>
      </c>
      <c r="E1037" s="28" t="s">
        <v>40</v>
      </c>
      <c r="F1037" s="28" t="s">
        <v>127</v>
      </c>
      <c r="G1037" s="28" t="s">
        <v>90</v>
      </c>
      <c r="H1037" s="28" t="s">
        <v>4</v>
      </c>
      <c r="I1037" s="28"/>
      <c r="J1037" s="28"/>
      <c r="K1037" s="80">
        <f t="shared" ref="K1037:K1038" si="48">K1038</f>
        <v>9458.5</v>
      </c>
      <c r="L1037" s="7"/>
      <c r="M1037" s="7"/>
      <c r="N1037" s="7"/>
      <c r="O1037" s="7"/>
      <c r="P1037" s="7"/>
      <c r="Q1037" s="7"/>
      <c r="R1037" s="7"/>
      <c r="S1037" s="7"/>
    </row>
    <row r="1038" spans="1:19" s="41" customFormat="1" ht="47.25" customHeight="1" x14ac:dyDescent="0.2">
      <c r="A1038" s="153"/>
      <c r="B1038" s="1" t="s">
        <v>66</v>
      </c>
      <c r="C1038" s="30" t="s">
        <v>125</v>
      </c>
      <c r="D1038" s="28" t="s">
        <v>2</v>
      </c>
      <c r="E1038" s="28" t="s">
        <v>40</v>
      </c>
      <c r="F1038" s="28" t="s">
        <v>127</v>
      </c>
      <c r="G1038" s="28" t="s">
        <v>90</v>
      </c>
      <c r="H1038" s="28" t="s">
        <v>4</v>
      </c>
      <c r="I1038" s="28" t="s">
        <v>85</v>
      </c>
      <c r="J1038" s="28"/>
      <c r="K1038" s="80">
        <f t="shared" si="48"/>
        <v>9458.5</v>
      </c>
      <c r="L1038" s="7"/>
      <c r="M1038" s="7"/>
      <c r="N1038" s="7"/>
      <c r="O1038" s="7"/>
      <c r="P1038" s="7"/>
      <c r="Q1038" s="7"/>
      <c r="R1038" s="7"/>
      <c r="S1038" s="7"/>
    </row>
    <row r="1039" spans="1:19" s="41" customFormat="1" ht="31.5" customHeight="1" x14ac:dyDescent="0.2">
      <c r="A1039" s="153"/>
      <c r="B1039" s="34" t="s">
        <v>120</v>
      </c>
      <c r="C1039" s="30" t="s">
        <v>125</v>
      </c>
      <c r="D1039" s="28" t="s">
        <v>2</v>
      </c>
      <c r="E1039" s="28" t="s">
        <v>40</v>
      </c>
      <c r="F1039" s="28" t="s">
        <v>127</v>
      </c>
      <c r="G1039" s="28" t="s">
        <v>90</v>
      </c>
      <c r="H1039" s="28" t="s">
        <v>4</v>
      </c>
      <c r="I1039" s="28" t="s">
        <v>85</v>
      </c>
      <c r="J1039" s="28" t="s">
        <v>59</v>
      </c>
      <c r="K1039" s="80">
        <v>9458.5</v>
      </c>
      <c r="L1039" s="7"/>
      <c r="M1039" s="7"/>
      <c r="N1039" s="7"/>
      <c r="O1039" s="7"/>
      <c r="P1039" s="7"/>
      <c r="Q1039" s="7"/>
      <c r="R1039" s="7"/>
      <c r="S1039" s="7"/>
    </row>
    <row r="1040" spans="1:19" s="41" customFormat="1" ht="31.5" customHeight="1" x14ac:dyDescent="0.2">
      <c r="A1040" s="153"/>
      <c r="B1040" s="1" t="s">
        <v>496</v>
      </c>
      <c r="C1040" s="30" t="s">
        <v>125</v>
      </c>
      <c r="D1040" s="28" t="s">
        <v>2</v>
      </c>
      <c r="E1040" s="28" t="s">
        <v>40</v>
      </c>
      <c r="F1040" s="28" t="s">
        <v>127</v>
      </c>
      <c r="G1040" s="28" t="s">
        <v>90</v>
      </c>
      <c r="H1040" s="28" t="s">
        <v>5</v>
      </c>
      <c r="I1040" s="28"/>
      <c r="J1040" s="28"/>
      <c r="K1040" s="80">
        <f t="shared" ref="K1040:K1041" si="49">SUM(K1041)</f>
        <v>1390</v>
      </c>
      <c r="L1040" s="7"/>
      <c r="M1040" s="7"/>
      <c r="N1040" s="7"/>
      <c r="O1040" s="7"/>
      <c r="P1040" s="7"/>
      <c r="Q1040" s="7"/>
      <c r="R1040" s="7"/>
      <c r="S1040" s="7"/>
    </row>
    <row r="1041" spans="1:19" s="41" customFormat="1" ht="47.25" customHeight="1" x14ac:dyDescent="0.2">
      <c r="A1041" s="153"/>
      <c r="B1041" s="1" t="s">
        <v>395</v>
      </c>
      <c r="C1041" s="30" t="s">
        <v>125</v>
      </c>
      <c r="D1041" s="28" t="s">
        <v>2</v>
      </c>
      <c r="E1041" s="28" t="s">
        <v>40</v>
      </c>
      <c r="F1041" s="28" t="s">
        <v>127</v>
      </c>
      <c r="G1041" s="28" t="s">
        <v>90</v>
      </c>
      <c r="H1041" s="28" t="s">
        <v>5</v>
      </c>
      <c r="I1041" s="28" t="s">
        <v>153</v>
      </c>
      <c r="J1041" s="28"/>
      <c r="K1041" s="80">
        <f t="shared" si="49"/>
        <v>1390</v>
      </c>
      <c r="L1041" s="7"/>
      <c r="M1041" s="7"/>
      <c r="N1041" s="7"/>
      <c r="O1041" s="7"/>
      <c r="P1041" s="7"/>
      <c r="Q1041" s="7"/>
      <c r="R1041" s="7"/>
      <c r="S1041" s="7"/>
    </row>
    <row r="1042" spans="1:19" s="41" customFormat="1" ht="31.5" customHeight="1" x14ac:dyDescent="0.2">
      <c r="A1042" s="153"/>
      <c r="B1042" s="1" t="s">
        <v>122</v>
      </c>
      <c r="C1042" s="30" t="s">
        <v>125</v>
      </c>
      <c r="D1042" s="28" t="s">
        <v>2</v>
      </c>
      <c r="E1042" s="28" t="s">
        <v>40</v>
      </c>
      <c r="F1042" s="28" t="s">
        <v>127</v>
      </c>
      <c r="G1042" s="28" t="s">
        <v>90</v>
      </c>
      <c r="H1042" s="28" t="s">
        <v>5</v>
      </c>
      <c r="I1042" s="28" t="s">
        <v>153</v>
      </c>
      <c r="J1042" s="28" t="s">
        <v>49</v>
      </c>
      <c r="K1042" s="80">
        <f>250+1140</f>
        <v>1390</v>
      </c>
      <c r="L1042" s="7"/>
      <c r="M1042" s="7"/>
      <c r="N1042" s="7"/>
      <c r="O1042" s="7"/>
      <c r="P1042" s="7"/>
      <c r="Q1042" s="7"/>
      <c r="R1042" s="7"/>
      <c r="S1042" s="7"/>
    </row>
    <row r="1043" spans="1:19" s="41" customFormat="1" ht="31.5" customHeight="1" x14ac:dyDescent="0.2">
      <c r="A1043" s="153"/>
      <c r="B1043" s="1" t="s">
        <v>171</v>
      </c>
      <c r="C1043" s="30" t="s">
        <v>125</v>
      </c>
      <c r="D1043" s="28" t="s">
        <v>2</v>
      </c>
      <c r="E1043" s="28" t="s">
        <v>40</v>
      </c>
      <c r="F1043" s="28" t="s">
        <v>127</v>
      </c>
      <c r="G1043" s="28" t="s">
        <v>90</v>
      </c>
      <c r="H1043" s="28" t="s">
        <v>6</v>
      </c>
      <c r="I1043" s="28"/>
      <c r="J1043" s="28"/>
      <c r="K1043" s="80">
        <f>SUM(K1046+K1044)</f>
        <v>1348.8</v>
      </c>
      <c r="L1043" s="7"/>
      <c r="M1043" s="7"/>
      <c r="N1043" s="7"/>
      <c r="O1043" s="7"/>
      <c r="P1043" s="7"/>
      <c r="Q1043" s="7"/>
      <c r="R1043" s="7"/>
      <c r="S1043" s="7"/>
    </row>
    <row r="1044" spans="1:19" s="41" customFormat="1" ht="18.75" customHeight="1" x14ac:dyDescent="0.2">
      <c r="A1044" s="153"/>
      <c r="B1044" s="1" t="s">
        <v>550</v>
      </c>
      <c r="C1044" s="110" t="s">
        <v>125</v>
      </c>
      <c r="D1044" s="28" t="s">
        <v>2</v>
      </c>
      <c r="E1044" s="28" t="s">
        <v>40</v>
      </c>
      <c r="F1044" s="28" t="s">
        <v>127</v>
      </c>
      <c r="G1044" s="28" t="s">
        <v>90</v>
      </c>
      <c r="H1044" s="28" t="s">
        <v>6</v>
      </c>
      <c r="I1044" s="28" t="s">
        <v>549</v>
      </c>
      <c r="J1044" s="28"/>
      <c r="K1044" s="80">
        <f>K1045</f>
        <v>390.8</v>
      </c>
      <c r="L1044" s="7"/>
      <c r="M1044" s="7"/>
      <c r="N1044" s="7"/>
      <c r="O1044" s="7"/>
      <c r="P1044" s="7"/>
      <c r="Q1044" s="7"/>
      <c r="R1044" s="7"/>
      <c r="S1044" s="7"/>
    </row>
    <row r="1045" spans="1:19" s="41" customFormat="1" ht="19.5" customHeight="1" x14ac:dyDescent="0.2">
      <c r="A1045" s="153"/>
      <c r="B1045" s="1" t="s">
        <v>50</v>
      </c>
      <c r="C1045" s="110" t="s">
        <v>125</v>
      </c>
      <c r="D1045" s="28" t="s">
        <v>2</v>
      </c>
      <c r="E1045" s="28" t="s">
        <v>40</v>
      </c>
      <c r="F1045" s="28" t="s">
        <v>127</v>
      </c>
      <c r="G1045" s="28" t="s">
        <v>90</v>
      </c>
      <c r="H1045" s="28" t="s">
        <v>6</v>
      </c>
      <c r="I1045" s="28" t="s">
        <v>549</v>
      </c>
      <c r="J1045" s="28" t="s">
        <v>51</v>
      </c>
      <c r="K1045" s="80">
        <v>390.8</v>
      </c>
      <c r="L1045" s="7"/>
      <c r="M1045" s="7"/>
      <c r="N1045" s="7"/>
      <c r="O1045" s="7"/>
      <c r="P1045" s="7"/>
      <c r="Q1045" s="7"/>
      <c r="R1045" s="7"/>
      <c r="S1045" s="7"/>
    </row>
    <row r="1046" spans="1:19" s="41" customFormat="1" ht="31.5" customHeight="1" x14ac:dyDescent="0.2">
      <c r="A1046" s="153"/>
      <c r="B1046" s="1" t="s">
        <v>172</v>
      </c>
      <c r="C1046" s="30" t="s">
        <v>125</v>
      </c>
      <c r="D1046" s="28" t="s">
        <v>2</v>
      </c>
      <c r="E1046" s="28" t="s">
        <v>40</v>
      </c>
      <c r="F1046" s="28" t="s">
        <v>127</v>
      </c>
      <c r="G1046" s="28" t="s">
        <v>90</v>
      </c>
      <c r="H1046" s="28" t="s">
        <v>6</v>
      </c>
      <c r="I1046" s="28" t="s">
        <v>170</v>
      </c>
      <c r="J1046" s="28"/>
      <c r="K1046" s="80">
        <f>SUM(K1047)</f>
        <v>958</v>
      </c>
      <c r="L1046" s="7"/>
      <c r="M1046" s="7"/>
      <c r="N1046" s="7"/>
      <c r="O1046" s="7"/>
      <c r="P1046" s="7"/>
      <c r="Q1046" s="7"/>
      <c r="R1046" s="7"/>
      <c r="S1046" s="7"/>
    </row>
    <row r="1047" spans="1:19" s="41" customFormat="1" ht="31.5" customHeight="1" x14ac:dyDescent="0.2">
      <c r="A1047" s="153"/>
      <c r="B1047" s="1" t="s">
        <v>122</v>
      </c>
      <c r="C1047" s="30" t="s">
        <v>125</v>
      </c>
      <c r="D1047" s="28" t="s">
        <v>2</v>
      </c>
      <c r="E1047" s="28" t="s">
        <v>40</v>
      </c>
      <c r="F1047" s="28" t="s">
        <v>127</v>
      </c>
      <c r="G1047" s="28" t="s">
        <v>90</v>
      </c>
      <c r="H1047" s="28" t="s">
        <v>6</v>
      </c>
      <c r="I1047" s="28" t="s">
        <v>170</v>
      </c>
      <c r="J1047" s="28" t="s">
        <v>49</v>
      </c>
      <c r="K1047" s="80">
        <f>958</f>
        <v>958</v>
      </c>
      <c r="L1047" s="7"/>
      <c r="M1047" s="7"/>
      <c r="N1047" s="7"/>
      <c r="O1047" s="7"/>
      <c r="P1047" s="7"/>
      <c r="Q1047" s="7"/>
      <c r="R1047" s="7"/>
      <c r="S1047" s="7"/>
    </row>
    <row r="1048" spans="1:19" s="41" customFormat="1" ht="18" customHeight="1" x14ac:dyDescent="0.2">
      <c r="A1048" s="153"/>
      <c r="B1048" s="49" t="s">
        <v>18</v>
      </c>
      <c r="C1048" s="72" t="s">
        <v>125</v>
      </c>
      <c r="D1048" s="71" t="s">
        <v>8</v>
      </c>
      <c r="E1048" s="71"/>
      <c r="F1048" s="71"/>
      <c r="G1048" s="71"/>
      <c r="H1048" s="71"/>
      <c r="I1048" s="71"/>
      <c r="J1048" s="71"/>
      <c r="K1048" s="73">
        <f t="shared" ref="K1048:K1052" si="50">SUM(K1049)</f>
        <v>25.1</v>
      </c>
      <c r="L1048" s="7"/>
      <c r="M1048" s="7"/>
      <c r="N1048" s="7"/>
      <c r="O1048" s="7"/>
      <c r="P1048" s="7"/>
      <c r="Q1048" s="7"/>
      <c r="R1048" s="7"/>
      <c r="S1048" s="7"/>
    </row>
    <row r="1049" spans="1:19" s="41" customFormat="1" ht="19.5" customHeight="1" x14ac:dyDescent="0.2">
      <c r="A1049" s="153"/>
      <c r="B1049" s="1" t="s">
        <v>229</v>
      </c>
      <c r="C1049" s="76">
        <v>947</v>
      </c>
      <c r="D1049" s="71" t="s">
        <v>8</v>
      </c>
      <c r="E1049" s="71" t="s">
        <v>7</v>
      </c>
      <c r="F1049" s="71"/>
      <c r="G1049" s="71"/>
      <c r="H1049" s="71"/>
      <c r="I1049" s="71"/>
      <c r="J1049" s="72"/>
      <c r="K1049" s="73">
        <f t="shared" si="50"/>
        <v>25.1</v>
      </c>
      <c r="L1049" s="7"/>
      <c r="M1049" s="7"/>
      <c r="N1049" s="7"/>
      <c r="O1049" s="7"/>
      <c r="P1049" s="7"/>
      <c r="Q1049" s="7"/>
      <c r="R1049" s="7"/>
      <c r="S1049" s="7"/>
    </row>
    <row r="1050" spans="1:19" s="41" customFormat="1" ht="31.5" customHeight="1" x14ac:dyDescent="0.2">
      <c r="A1050" s="153"/>
      <c r="B1050" s="1" t="s">
        <v>334</v>
      </c>
      <c r="C1050" s="2">
        <v>947</v>
      </c>
      <c r="D1050" s="28" t="s">
        <v>8</v>
      </c>
      <c r="E1050" s="28" t="s">
        <v>7</v>
      </c>
      <c r="F1050" s="28" t="s">
        <v>127</v>
      </c>
      <c r="G1050" s="28"/>
      <c r="H1050" s="28"/>
      <c r="I1050" s="28"/>
      <c r="J1050" s="30"/>
      <c r="K1050" s="80">
        <f t="shared" si="50"/>
        <v>25.1</v>
      </c>
      <c r="L1050" s="7"/>
      <c r="M1050" s="7"/>
      <c r="N1050" s="7"/>
      <c r="O1050" s="7"/>
      <c r="P1050" s="7"/>
      <c r="Q1050" s="7"/>
      <c r="R1050" s="7"/>
      <c r="S1050" s="7"/>
    </row>
    <row r="1051" spans="1:19" s="41" customFormat="1" ht="31.5" customHeight="1" x14ac:dyDescent="0.2">
      <c r="A1051" s="153"/>
      <c r="B1051" s="1" t="s">
        <v>335</v>
      </c>
      <c r="C1051" s="2">
        <v>947</v>
      </c>
      <c r="D1051" s="28" t="s">
        <v>8</v>
      </c>
      <c r="E1051" s="28" t="s">
        <v>7</v>
      </c>
      <c r="F1051" s="28" t="s">
        <v>127</v>
      </c>
      <c r="G1051" s="28" t="s">
        <v>90</v>
      </c>
      <c r="H1051" s="28"/>
      <c r="I1051" s="28"/>
      <c r="J1051" s="30"/>
      <c r="K1051" s="80">
        <f t="shared" si="50"/>
        <v>25.1</v>
      </c>
      <c r="L1051" s="7"/>
      <c r="M1051" s="7"/>
      <c r="N1051" s="7"/>
      <c r="O1051" s="7"/>
      <c r="P1051" s="7"/>
      <c r="Q1051" s="7"/>
      <c r="R1051" s="7"/>
      <c r="S1051" s="7"/>
    </row>
    <row r="1052" spans="1:19" s="41" customFormat="1" ht="47.25" customHeight="1" x14ac:dyDescent="0.2">
      <c r="A1052" s="153"/>
      <c r="B1052" s="1" t="s">
        <v>394</v>
      </c>
      <c r="C1052" s="2">
        <v>947</v>
      </c>
      <c r="D1052" s="28" t="s">
        <v>8</v>
      </c>
      <c r="E1052" s="28" t="s">
        <v>7</v>
      </c>
      <c r="F1052" s="28" t="s">
        <v>127</v>
      </c>
      <c r="G1052" s="28" t="s">
        <v>90</v>
      </c>
      <c r="H1052" s="28" t="s">
        <v>2</v>
      </c>
      <c r="I1052" s="28"/>
      <c r="J1052" s="30"/>
      <c r="K1052" s="80">
        <f t="shared" si="50"/>
        <v>25.1</v>
      </c>
      <c r="L1052" s="7"/>
      <c r="M1052" s="7"/>
      <c r="N1052" s="7"/>
      <c r="O1052" s="7"/>
      <c r="P1052" s="7"/>
      <c r="Q1052" s="7"/>
      <c r="R1052" s="7"/>
      <c r="S1052" s="7"/>
    </row>
    <row r="1053" spans="1:19" s="41" customFormat="1" ht="18" customHeight="1" x14ac:dyDescent="0.2">
      <c r="A1053" s="153"/>
      <c r="B1053" s="1" t="s">
        <v>231</v>
      </c>
      <c r="C1053" s="2">
        <v>947</v>
      </c>
      <c r="D1053" s="28" t="s">
        <v>8</v>
      </c>
      <c r="E1053" s="28" t="s">
        <v>7</v>
      </c>
      <c r="F1053" s="28" t="s">
        <v>127</v>
      </c>
      <c r="G1053" s="28" t="s">
        <v>90</v>
      </c>
      <c r="H1053" s="28" t="s">
        <v>2</v>
      </c>
      <c r="I1053" s="28" t="s">
        <v>230</v>
      </c>
      <c r="J1053" s="30"/>
      <c r="K1053" s="80">
        <f>SUM(K1054)</f>
        <v>25.1</v>
      </c>
      <c r="L1053" s="7"/>
      <c r="M1053" s="7"/>
      <c r="N1053" s="7"/>
      <c r="O1053" s="7"/>
      <c r="P1053" s="7"/>
      <c r="Q1053" s="7"/>
      <c r="R1053" s="7"/>
      <c r="S1053" s="7"/>
    </row>
    <row r="1054" spans="1:19" s="41" customFormat="1" ht="31.5" customHeight="1" x14ac:dyDescent="0.2">
      <c r="A1054" s="153"/>
      <c r="B1054" s="1" t="s">
        <v>122</v>
      </c>
      <c r="C1054" s="2">
        <v>947</v>
      </c>
      <c r="D1054" s="28" t="s">
        <v>8</v>
      </c>
      <c r="E1054" s="28" t="s">
        <v>7</v>
      </c>
      <c r="F1054" s="28" t="s">
        <v>127</v>
      </c>
      <c r="G1054" s="28" t="s">
        <v>90</v>
      </c>
      <c r="H1054" s="28" t="s">
        <v>2</v>
      </c>
      <c r="I1054" s="28" t="s">
        <v>230</v>
      </c>
      <c r="J1054" s="30" t="s">
        <v>49</v>
      </c>
      <c r="K1054" s="80">
        <v>25.1</v>
      </c>
      <c r="L1054" s="7"/>
      <c r="M1054" s="7"/>
      <c r="N1054" s="7"/>
      <c r="O1054" s="7"/>
      <c r="P1054" s="7"/>
      <c r="Q1054" s="7"/>
      <c r="R1054" s="7"/>
      <c r="S1054" s="7"/>
    </row>
    <row r="1055" spans="1:19" s="41" customFormat="1" ht="47.25" customHeight="1" x14ac:dyDescent="0.2">
      <c r="A1055" s="153" t="s">
        <v>92</v>
      </c>
      <c r="B1055" s="49" t="s">
        <v>477</v>
      </c>
      <c r="C1055" s="30" t="s">
        <v>44</v>
      </c>
      <c r="D1055" s="28"/>
      <c r="E1055" s="28"/>
      <c r="F1055" s="28"/>
      <c r="G1055" s="28"/>
      <c r="H1055" s="28"/>
      <c r="I1055" s="28"/>
      <c r="J1055" s="28"/>
      <c r="K1055" s="80">
        <f>SUM(K1066+K1056)</f>
        <v>57620.099999999991</v>
      </c>
      <c r="L1055" s="7"/>
      <c r="M1055" s="7"/>
      <c r="N1055" s="7"/>
      <c r="O1055" s="7"/>
      <c r="P1055" s="7"/>
      <c r="Q1055" s="7"/>
      <c r="R1055" s="7"/>
      <c r="S1055" s="7"/>
    </row>
    <row r="1056" spans="1:19" s="41" customFormat="1" ht="18" customHeight="1" x14ac:dyDescent="0.2">
      <c r="A1056" s="153"/>
      <c r="B1056" s="47" t="s">
        <v>18</v>
      </c>
      <c r="C1056" s="76">
        <v>953</v>
      </c>
      <c r="D1056" s="71" t="s">
        <v>8</v>
      </c>
      <c r="E1056" s="71"/>
      <c r="F1056" s="71"/>
      <c r="G1056" s="90"/>
      <c r="H1056" s="71"/>
      <c r="I1056" s="71"/>
      <c r="J1056" s="71"/>
      <c r="K1056" s="73">
        <f>SUM(K1057)</f>
        <v>123.2</v>
      </c>
      <c r="L1056" s="7"/>
      <c r="M1056" s="7"/>
      <c r="N1056" s="7"/>
      <c r="O1056" s="7"/>
      <c r="P1056" s="7"/>
      <c r="Q1056" s="7"/>
      <c r="R1056" s="7"/>
      <c r="S1056" s="7"/>
    </row>
    <row r="1057" spans="1:19" s="41" customFormat="1" ht="18" customHeight="1" x14ac:dyDescent="0.2">
      <c r="A1057" s="153"/>
      <c r="B1057" s="47" t="s">
        <v>27</v>
      </c>
      <c r="C1057" s="2">
        <v>953</v>
      </c>
      <c r="D1057" s="28" t="s">
        <v>8</v>
      </c>
      <c r="E1057" s="28" t="s">
        <v>24</v>
      </c>
      <c r="F1057" s="28"/>
      <c r="G1057" s="29"/>
      <c r="H1057" s="28"/>
      <c r="I1057" s="28"/>
      <c r="J1057" s="28"/>
      <c r="K1057" s="80">
        <f t="shared" ref="K1057" si="51">K1058</f>
        <v>123.2</v>
      </c>
      <c r="L1057" s="7"/>
      <c r="M1057" s="7"/>
      <c r="N1057" s="7"/>
      <c r="O1057" s="7"/>
      <c r="P1057" s="7"/>
      <c r="Q1057" s="7"/>
      <c r="R1057" s="7"/>
      <c r="S1057" s="7"/>
    </row>
    <row r="1058" spans="1:19" s="41" customFormat="1" ht="31.5" customHeight="1" x14ac:dyDescent="0.2">
      <c r="A1058" s="153"/>
      <c r="B1058" s="31" t="s">
        <v>427</v>
      </c>
      <c r="C1058" s="2">
        <v>953</v>
      </c>
      <c r="D1058" s="28" t="s">
        <v>8</v>
      </c>
      <c r="E1058" s="28" t="s">
        <v>24</v>
      </c>
      <c r="F1058" s="28" t="s">
        <v>21</v>
      </c>
      <c r="G1058" s="28"/>
      <c r="H1058" s="28"/>
      <c r="I1058" s="28"/>
      <c r="J1058" s="28"/>
      <c r="K1058" s="80">
        <f>K1059</f>
        <v>123.2</v>
      </c>
      <c r="L1058" s="7"/>
      <c r="M1058" s="7"/>
      <c r="N1058" s="7"/>
      <c r="O1058" s="7"/>
      <c r="P1058" s="7"/>
      <c r="Q1058" s="7"/>
      <c r="R1058" s="7"/>
      <c r="S1058" s="7"/>
    </row>
    <row r="1059" spans="1:19" s="41" customFormat="1" ht="31.5" customHeight="1" x14ac:dyDescent="0.2">
      <c r="A1059" s="153"/>
      <c r="B1059" s="31" t="s">
        <v>428</v>
      </c>
      <c r="C1059" s="2">
        <v>953</v>
      </c>
      <c r="D1059" s="30" t="s">
        <v>8</v>
      </c>
      <c r="E1059" s="30" t="s">
        <v>24</v>
      </c>
      <c r="F1059" s="28" t="s">
        <v>21</v>
      </c>
      <c r="G1059" s="29">
        <v>1</v>
      </c>
      <c r="H1059" s="28"/>
      <c r="I1059" s="28"/>
      <c r="J1059" s="28"/>
      <c r="K1059" s="80">
        <f>K1060</f>
        <v>123.2</v>
      </c>
      <c r="L1059" s="7"/>
      <c r="M1059" s="7"/>
      <c r="N1059" s="7"/>
      <c r="O1059" s="7"/>
      <c r="P1059" s="7"/>
      <c r="Q1059" s="7"/>
      <c r="R1059" s="7"/>
      <c r="S1059" s="7"/>
    </row>
    <row r="1060" spans="1:19" s="41" customFormat="1" ht="18" customHeight="1" x14ac:dyDescent="0.2">
      <c r="A1060" s="153"/>
      <c r="B1060" s="31" t="s">
        <v>119</v>
      </c>
      <c r="C1060" s="2">
        <v>953</v>
      </c>
      <c r="D1060" s="30" t="s">
        <v>8</v>
      </c>
      <c r="E1060" s="30" t="s">
        <v>24</v>
      </c>
      <c r="F1060" s="28" t="s">
        <v>21</v>
      </c>
      <c r="G1060" s="29">
        <v>1</v>
      </c>
      <c r="H1060" s="28" t="s">
        <v>2</v>
      </c>
      <c r="I1060" s="28"/>
      <c r="J1060" s="28"/>
      <c r="K1060" s="80">
        <f>K1061+K1064</f>
        <v>123.2</v>
      </c>
      <c r="L1060" s="7"/>
      <c r="M1060" s="7"/>
      <c r="N1060" s="7"/>
      <c r="O1060" s="7"/>
      <c r="P1060" s="7"/>
      <c r="Q1060" s="7"/>
      <c r="R1060" s="7"/>
      <c r="S1060" s="7"/>
    </row>
    <row r="1061" spans="1:19" s="41" customFormat="1" ht="78.75" customHeight="1" x14ac:dyDescent="0.2">
      <c r="A1061" s="153"/>
      <c r="B1061" s="51" t="s">
        <v>139</v>
      </c>
      <c r="C1061" s="2">
        <v>953</v>
      </c>
      <c r="D1061" s="28" t="s">
        <v>8</v>
      </c>
      <c r="E1061" s="28" t="s">
        <v>24</v>
      </c>
      <c r="F1061" s="28" t="s">
        <v>21</v>
      </c>
      <c r="G1061" s="29">
        <v>1</v>
      </c>
      <c r="H1061" s="28" t="s">
        <v>2</v>
      </c>
      <c r="I1061" s="28"/>
      <c r="J1061" s="30"/>
      <c r="K1061" s="80">
        <f>K1062</f>
        <v>73.2</v>
      </c>
      <c r="L1061" s="7"/>
      <c r="M1061" s="7"/>
      <c r="N1061" s="7"/>
      <c r="O1061" s="7"/>
      <c r="P1061" s="7"/>
      <c r="Q1061" s="7"/>
      <c r="R1061" s="7"/>
      <c r="S1061" s="7"/>
    </row>
    <row r="1062" spans="1:19" s="41" customFormat="1" ht="93" customHeight="1" x14ac:dyDescent="0.2">
      <c r="A1062" s="153"/>
      <c r="B1062" s="51" t="s">
        <v>706</v>
      </c>
      <c r="C1062" s="131">
        <v>953</v>
      </c>
      <c r="D1062" s="28" t="s">
        <v>8</v>
      </c>
      <c r="E1062" s="28" t="s">
        <v>24</v>
      </c>
      <c r="F1062" s="28" t="s">
        <v>21</v>
      </c>
      <c r="G1062" s="134">
        <v>1</v>
      </c>
      <c r="H1062" s="28" t="s">
        <v>2</v>
      </c>
      <c r="I1062" s="28" t="s">
        <v>241</v>
      </c>
      <c r="J1062" s="133"/>
      <c r="K1062" s="80">
        <f>K1063</f>
        <v>73.2</v>
      </c>
      <c r="L1062" s="7"/>
      <c r="M1062" s="7"/>
      <c r="N1062" s="7"/>
      <c r="O1062" s="7"/>
      <c r="P1062" s="7"/>
      <c r="Q1062" s="7"/>
      <c r="R1062" s="7"/>
      <c r="S1062" s="7"/>
    </row>
    <row r="1063" spans="1:19" s="41" customFormat="1" ht="31.5" customHeight="1" x14ac:dyDescent="0.2">
      <c r="A1063" s="153"/>
      <c r="B1063" s="1" t="s">
        <v>122</v>
      </c>
      <c r="C1063" s="129">
        <v>953</v>
      </c>
      <c r="D1063" s="71" t="s">
        <v>8</v>
      </c>
      <c r="E1063" s="71" t="s">
        <v>24</v>
      </c>
      <c r="F1063" s="71" t="s">
        <v>21</v>
      </c>
      <c r="G1063" s="132">
        <v>1</v>
      </c>
      <c r="H1063" s="71" t="s">
        <v>2</v>
      </c>
      <c r="I1063" s="71" t="s">
        <v>241</v>
      </c>
      <c r="J1063" s="130" t="s">
        <v>49</v>
      </c>
      <c r="K1063" s="73">
        <v>73.2</v>
      </c>
      <c r="L1063" s="8"/>
      <c r="M1063" s="7"/>
      <c r="N1063" s="7"/>
      <c r="O1063" s="7"/>
      <c r="P1063" s="7"/>
      <c r="Q1063" s="7"/>
      <c r="R1063" s="7"/>
      <c r="S1063" s="7"/>
    </row>
    <row r="1064" spans="1:19" s="41" customFormat="1" ht="31.5" customHeight="1" x14ac:dyDescent="0.2">
      <c r="A1064" s="153"/>
      <c r="B1064" s="3" t="s">
        <v>447</v>
      </c>
      <c r="C1064" s="2">
        <v>953</v>
      </c>
      <c r="D1064" s="28" t="s">
        <v>8</v>
      </c>
      <c r="E1064" s="28" t="s">
        <v>24</v>
      </c>
      <c r="F1064" s="28" t="s">
        <v>21</v>
      </c>
      <c r="G1064" s="29">
        <v>1</v>
      </c>
      <c r="H1064" s="28" t="s">
        <v>2</v>
      </c>
      <c r="I1064" s="28" t="s">
        <v>701</v>
      </c>
      <c r="J1064" s="30"/>
      <c r="K1064" s="80">
        <f>SUM(K1065)</f>
        <v>50</v>
      </c>
      <c r="L1064" s="7"/>
      <c r="M1064" s="7"/>
      <c r="N1064" s="7"/>
      <c r="O1064" s="7"/>
      <c r="P1064" s="7"/>
      <c r="Q1064" s="7"/>
      <c r="R1064" s="7"/>
      <c r="S1064" s="7"/>
    </row>
    <row r="1065" spans="1:19" s="41" customFormat="1" ht="31.5" customHeight="1" x14ac:dyDescent="0.2">
      <c r="A1065" s="153"/>
      <c r="B1065" s="1" t="s">
        <v>122</v>
      </c>
      <c r="C1065" s="2">
        <v>953</v>
      </c>
      <c r="D1065" s="28" t="s">
        <v>8</v>
      </c>
      <c r="E1065" s="28" t="s">
        <v>24</v>
      </c>
      <c r="F1065" s="28" t="s">
        <v>21</v>
      </c>
      <c r="G1065" s="29">
        <v>1</v>
      </c>
      <c r="H1065" s="28" t="s">
        <v>2</v>
      </c>
      <c r="I1065" s="28" t="s">
        <v>701</v>
      </c>
      <c r="J1065" s="30" t="s">
        <v>49</v>
      </c>
      <c r="K1065" s="80">
        <v>50</v>
      </c>
      <c r="L1065" s="7"/>
      <c r="M1065" s="7"/>
      <c r="N1065" s="7"/>
      <c r="O1065" s="7"/>
      <c r="P1065" s="7"/>
      <c r="Q1065" s="7"/>
      <c r="R1065" s="7"/>
      <c r="S1065" s="7"/>
    </row>
    <row r="1066" spans="1:19" s="41" customFormat="1" ht="18" customHeight="1" x14ac:dyDescent="0.2">
      <c r="A1066" s="153"/>
      <c r="B1066" s="1" t="s">
        <v>20</v>
      </c>
      <c r="C1066" s="2">
        <v>953</v>
      </c>
      <c r="D1066" s="28" t="s">
        <v>21</v>
      </c>
      <c r="E1066" s="30"/>
      <c r="F1066" s="30"/>
      <c r="G1066" s="2"/>
      <c r="H1066" s="30"/>
      <c r="I1066" s="30"/>
      <c r="J1066" s="30"/>
      <c r="K1066" s="80">
        <f>SUM(K1067+K1081)</f>
        <v>57496.899999999994</v>
      </c>
      <c r="L1066" s="7"/>
      <c r="M1066" s="7"/>
      <c r="N1066" s="7"/>
      <c r="O1066" s="7"/>
      <c r="P1066" s="7"/>
      <c r="Q1066" s="7"/>
      <c r="R1066" s="7"/>
      <c r="S1066" s="7"/>
    </row>
    <row r="1067" spans="1:19" s="41" customFormat="1" ht="18" customHeight="1" x14ac:dyDescent="0.2">
      <c r="A1067" s="153"/>
      <c r="B1067" s="1" t="s">
        <v>29</v>
      </c>
      <c r="C1067" s="2">
        <v>953</v>
      </c>
      <c r="D1067" s="30" t="s">
        <v>21</v>
      </c>
      <c r="E1067" s="30" t="s">
        <v>6</v>
      </c>
      <c r="F1067" s="30"/>
      <c r="G1067" s="2"/>
      <c r="H1067" s="30"/>
      <c r="I1067" s="30"/>
      <c r="J1067" s="30"/>
      <c r="K1067" s="80">
        <f>SUM(K1068)</f>
        <v>43167.099999999991</v>
      </c>
      <c r="L1067" s="7"/>
      <c r="M1067" s="7"/>
      <c r="N1067" s="7"/>
      <c r="O1067" s="7"/>
      <c r="P1067" s="7"/>
      <c r="Q1067" s="7"/>
      <c r="R1067" s="7"/>
      <c r="S1067" s="7"/>
    </row>
    <row r="1068" spans="1:19" s="41" customFormat="1" ht="31.5" customHeight="1" x14ac:dyDescent="0.2">
      <c r="A1068" s="153"/>
      <c r="B1068" s="31" t="s">
        <v>427</v>
      </c>
      <c r="C1068" s="2">
        <v>953</v>
      </c>
      <c r="D1068" s="30" t="s">
        <v>21</v>
      </c>
      <c r="E1068" s="30" t="s">
        <v>6</v>
      </c>
      <c r="F1068" s="30" t="s">
        <v>21</v>
      </c>
      <c r="G1068" s="2"/>
      <c r="H1068" s="30"/>
      <c r="I1068" s="30"/>
      <c r="J1068" s="30"/>
      <c r="K1068" s="80">
        <f t="shared" ref="K1068" si="52">SUM(K1069)</f>
        <v>43167.099999999991</v>
      </c>
      <c r="L1068" s="7"/>
      <c r="M1068" s="7"/>
      <c r="N1068" s="7"/>
      <c r="O1068" s="7"/>
      <c r="P1068" s="7"/>
      <c r="Q1068" s="7"/>
      <c r="R1068" s="7"/>
      <c r="S1068" s="7"/>
    </row>
    <row r="1069" spans="1:19" s="41" customFormat="1" ht="31.5" customHeight="1" x14ac:dyDescent="0.2">
      <c r="A1069" s="153"/>
      <c r="B1069" s="31" t="s">
        <v>428</v>
      </c>
      <c r="C1069" s="2">
        <v>953</v>
      </c>
      <c r="D1069" s="30" t="s">
        <v>21</v>
      </c>
      <c r="E1069" s="30" t="s">
        <v>6</v>
      </c>
      <c r="F1069" s="30" t="s">
        <v>21</v>
      </c>
      <c r="G1069" s="2">
        <v>1</v>
      </c>
      <c r="H1069" s="30"/>
      <c r="I1069" s="30"/>
      <c r="J1069" s="30"/>
      <c r="K1069" s="80">
        <f>SUM(K1070)</f>
        <v>43167.099999999991</v>
      </c>
      <c r="L1069" s="7"/>
      <c r="M1069" s="7"/>
      <c r="N1069" s="7"/>
      <c r="O1069" s="7"/>
      <c r="P1069" s="7"/>
      <c r="Q1069" s="7"/>
      <c r="R1069" s="7"/>
      <c r="S1069" s="7"/>
    </row>
    <row r="1070" spans="1:19" s="41" customFormat="1" ht="18" customHeight="1" x14ac:dyDescent="0.2">
      <c r="A1070" s="153"/>
      <c r="B1070" s="46" t="s">
        <v>119</v>
      </c>
      <c r="C1070" s="2">
        <v>953</v>
      </c>
      <c r="D1070" s="30" t="s">
        <v>21</v>
      </c>
      <c r="E1070" s="30" t="s">
        <v>6</v>
      </c>
      <c r="F1070" s="30" t="s">
        <v>21</v>
      </c>
      <c r="G1070" s="2">
        <v>1</v>
      </c>
      <c r="H1070" s="30" t="s">
        <v>2</v>
      </c>
      <c r="I1070" s="30"/>
      <c r="J1070" s="30"/>
      <c r="K1070" s="80">
        <f>SUM(K1071+K1076+K1079+K1074)</f>
        <v>43167.099999999991</v>
      </c>
      <c r="L1070" s="7"/>
      <c r="M1070" s="7"/>
      <c r="N1070" s="7"/>
      <c r="O1070" s="7"/>
      <c r="P1070" s="7"/>
      <c r="Q1070" s="7"/>
      <c r="R1070" s="7"/>
      <c r="S1070" s="7"/>
    </row>
    <row r="1071" spans="1:19" s="41" customFormat="1" ht="78.75" customHeight="1" x14ac:dyDescent="0.2">
      <c r="A1071" s="153"/>
      <c r="B1071" s="46" t="s">
        <v>200</v>
      </c>
      <c r="C1071" s="2">
        <v>953</v>
      </c>
      <c r="D1071" s="30" t="s">
        <v>21</v>
      </c>
      <c r="E1071" s="30" t="s">
        <v>6</v>
      </c>
      <c r="F1071" s="30" t="s">
        <v>21</v>
      </c>
      <c r="G1071" s="2">
        <v>1</v>
      </c>
      <c r="H1071" s="30" t="s">
        <v>2</v>
      </c>
      <c r="I1071" s="30" t="s">
        <v>242</v>
      </c>
      <c r="J1071" s="30"/>
      <c r="K1071" s="80">
        <f>SUM(K1072:K1073)</f>
        <v>30252.1</v>
      </c>
      <c r="L1071" s="7"/>
      <c r="M1071" s="7"/>
      <c r="N1071" s="7"/>
      <c r="O1071" s="7"/>
      <c r="P1071" s="7"/>
      <c r="Q1071" s="7"/>
      <c r="R1071" s="7"/>
      <c r="S1071" s="7"/>
    </row>
    <row r="1072" spans="1:19" s="41" customFormat="1" ht="31.5" customHeight="1" x14ac:dyDescent="0.2">
      <c r="A1072" s="153"/>
      <c r="B1072" s="1" t="s">
        <v>122</v>
      </c>
      <c r="C1072" s="2">
        <v>953</v>
      </c>
      <c r="D1072" s="30" t="s">
        <v>21</v>
      </c>
      <c r="E1072" s="30" t="s">
        <v>6</v>
      </c>
      <c r="F1072" s="30" t="s">
        <v>21</v>
      </c>
      <c r="G1072" s="2">
        <v>1</v>
      </c>
      <c r="H1072" s="30" t="s">
        <v>2</v>
      </c>
      <c r="I1072" s="30" t="s">
        <v>242</v>
      </c>
      <c r="J1072" s="30" t="s">
        <v>49</v>
      </c>
      <c r="K1072" s="80">
        <v>300</v>
      </c>
      <c r="L1072" s="7"/>
      <c r="M1072" s="7"/>
      <c r="N1072" s="7"/>
      <c r="O1072" s="7"/>
      <c r="P1072" s="7"/>
      <c r="Q1072" s="7"/>
      <c r="R1072" s="7"/>
      <c r="S1072" s="7"/>
    </row>
    <row r="1073" spans="1:19" s="41" customFormat="1" ht="18" customHeight="1" x14ac:dyDescent="0.2">
      <c r="A1073" s="153"/>
      <c r="B1073" s="1" t="s">
        <v>55</v>
      </c>
      <c r="C1073" s="2">
        <v>953</v>
      </c>
      <c r="D1073" s="30" t="s">
        <v>21</v>
      </c>
      <c r="E1073" s="30" t="s">
        <v>6</v>
      </c>
      <c r="F1073" s="30" t="s">
        <v>21</v>
      </c>
      <c r="G1073" s="2">
        <v>1</v>
      </c>
      <c r="H1073" s="30" t="s">
        <v>2</v>
      </c>
      <c r="I1073" s="28" t="s">
        <v>242</v>
      </c>
      <c r="J1073" s="30" t="s">
        <v>56</v>
      </c>
      <c r="K1073" s="80">
        <v>29952.1</v>
      </c>
      <c r="L1073" s="7"/>
      <c r="M1073" s="7"/>
      <c r="N1073" s="7"/>
      <c r="O1073" s="7"/>
      <c r="P1073" s="7"/>
      <c r="Q1073" s="7"/>
      <c r="R1073" s="7"/>
      <c r="S1073" s="7"/>
    </row>
    <row r="1074" spans="1:19" s="41" customFormat="1" ht="51.75" customHeight="1" x14ac:dyDescent="0.2">
      <c r="A1074" s="153"/>
      <c r="B1074" s="1" t="s">
        <v>250</v>
      </c>
      <c r="C1074" s="131">
        <v>953</v>
      </c>
      <c r="D1074" s="133" t="s">
        <v>21</v>
      </c>
      <c r="E1074" s="133" t="s">
        <v>6</v>
      </c>
      <c r="F1074" s="28" t="s">
        <v>21</v>
      </c>
      <c r="G1074" s="131">
        <v>1</v>
      </c>
      <c r="H1074" s="28" t="s">
        <v>2</v>
      </c>
      <c r="I1074" s="133" t="s">
        <v>249</v>
      </c>
      <c r="J1074" s="133"/>
      <c r="K1074" s="80">
        <f>K1075</f>
        <v>205</v>
      </c>
      <c r="L1074" s="7"/>
      <c r="M1074" s="7"/>
      <c r="N1074" s="7"/>
      <c r="O1074" s="7"/>
      <c r="P1074" s="7"/>
      <c r="Q1074" s="7"/>
      <c r="R1074" s="7"/>
      <c r="S1074" s="7"/>
    </row>
    <row r="1075" spans="1:19" s="41" customFormat="1" ht="18" customHeight="1" x14ac:dyDescent="0.2">
      <c r="A1075" s="153"/>
      <c r="B1075" s="1" t="s">
        <v>55</v>
      </c>
      <c r="C1075" s="2">
        <v>953</v>
      </c>
      <c r="D1075" s="30" t="s">
        <v>21</v>
      </c>
      <c r="E1075" s="30" t="s">
        <v>6</v>
      </c>
      <c r="F1075" s="28" t="s">
        <v>21</v>
      </c>
      <c r="G1075" s="2">
        <v>1</v>
      </c>
      <c r="H1075" s="28" t="s">
        <v>2</v>
      </c>
      <c r="I1075" s="30" t="s">
        <v>249</v>
      </c>
      <c r="J1075" s="28" t="s">
        <v>56</v>
      </c>
      <c r="K1075" s="80">
        <v>205</v>
      </c>
      <c r="L1075" s="7"/>
      <c r="M1075" s="7"/>
      <c r="N1075" s="7"/>
      <c r="O1075" s="7"/>
      <c r="P1075" s="7"/>
      <c r="Q1075" s="7"/>
      <c r="R1075" s="7"/>
      <c r="S1075" s="7"/>
    </row>
    <row r="1076" spans="1:19" s="41" customFormat="1" ht="47.25" customHeight="1" x14ac:dyDescent="0.2">
      <c r="A1076" s="153"/>
      <c r="B1076" s="3" t="s">
        <v>201</v>
      </c>
      <c r="C1076" s="2">
        <v>953</v>
      </c>
      <c r="D1076" s="30" t="s">
        <v>21</v>
      </c>
      <c r="E1076" s="30" t="s">
        <v>6</v>
      </c>
      <c r="F1076" s="30" t="s">
        <v>21</v>
      </c>
      <c r="G1076" s="2">
        <v>1</v>
      </c>
      <c r="H1076" s="30" t="s">
        <v>2</v>
      </c>
      <c r="I1076" s="30" t="s">
        <v>243</v>
      </c>
      <c r="J1076" s="30"/>
      <c r="K1076" s="80">
        <f>SUM(K1077:K1078)</f>
        <v>12505.3</v>
      </c>
      <c r="L1076" s="7"/>
      <c r="M1076" s="7"/>
      <c r="N1076" s="7"/>
      <c r="O1076" s="7"/>
      <c r="P1076" s="7"/>
      <c r="Q1076" s="7"/>
      <c r="R1076" s="7"/>
      <c r="S1076" s="7"/>
    </row>
    <row r="1077" spans="1:19" s="41" customFormat="1" ht="31.5" customHeight="1" x14ac:dyDescent="0.2">
      <c r="A1077" s="153"/>
      <c r="B1077" s="1" t="s">
        <v>122</v>
      </c>
      <c r="C1077" s="2">
        <v>953</v>
      </c>
      <c r="D1077" s="30" t="s">
        <v>21</v>
      </c>
      <c r="E1077" s="30" t="s">
        <v>6</v>
      </c>
      <c r="F1077" s="30" t="s">
        <v>21</v>
      </c>
      <c r="G1077" s="2">
        <v>1</v>
      </c>
      <c r="H1077" s="30" t="s">
        <v>2</v>
      </c>
      <c r="I1077" s="30" t="s">
        <v>243</v>
      </c>
      <c r="J1077" s="30" t="s">
        <v>49</v>
      </c>
      <c r="K1077" s="80"/>
      <c r="L1077" s="7"/>
      <c r="M1077" s="7"/>
      <c r="N1077" s="7"/>
      <c r="O1077" s="7"/>
      <c r="P1077" s="7"/>
      <c r="Q1077" s="7"/>
      <c r="R1077" s="7"/>
      <c r="S1077" s="7"/>
    </row>
    <row r="1078" spans="1:19" s="41" customFormat="1" ht="18" customHeight="1" x14ac:dyDescent="0.2">
      <c r="A1078" s="153"/>
      <c r="B1078" s="1" t="s">
        <v>55</v>
      </c>
      <c r="C1078" s="2">
        <v>953</v>
      </c>
      <c r="D1078" s="30" t="s">
        <v>21</v>
      </c>
      <c r="E1078" s="30" t="s">
        <v>6</v>
      </c>
      <c r="F1078" s="30" t="s">
        <v>21</v>
      </c>
      <c r="G1078" s="2">
        <v>1</v>
      </c>
      <c r="H1078" s="30" t="s">
        <v>2</v>
      </c>
      <c r="I1078" s="28" t="s">
        <v>243</v>
      </c>
      <c r="J1078" s="30" t="s">
        <v>56</v>
      </c>
      <c r="K1078" s="80">
        <v>12505.3</v>
      </c>
      <c r="L1078" s="7"/>
      <c r="M1078" s="7"/>
      <c r="N1078" s="7"/>
      <c r="O1078" s="7"/>
      <c r="P1078" s="7"/>
      <c r="Q1078" s="7"/>
      <c r="R1078" s="7"/>
      <c r="S1078" s="7"/>
    </row>
    <row r="1079" spans="1:19" s="41" customFormat="1" ht="63" customHeight="1" x14ac:dyDescent="0.2">
      <c r="A1079" s="153"/>
      <c r="B1079" s="51" t="s">
        <v>252</v>
      </c>
      <c r="C1079" s="2">
        <v>953</v>
      </c>
      <c r="D1079" s="30" t="s">
        <v>21</v>
      </c>
      <c r="E1079" s="30" t="s">
        <v>6</v>
      </c>
      <c r="F1079" s="28" t="s">
        <v>21</v>
      </c>
      <c r="G1079" s="2">
        <v>1</v>
      </c>
      <c r="H1079" s="28" t="s">
        <v>2</v>
      </c>
      <c r="I1079" s="28" t="s">
        <v>251</v>
      </c>
      <c r="J1079" s="28"/>
      <c r="K1079" s="80">
        <f>K1080</f>
        <v>204.7</v>
      </c>
      <c r="L1079" s="7"/>
      <c r="M1079" s="7"/>
      <c r="N1079" s="7"/>
      <c r="O1079" s="7"/>
      <c r="P1079" s="7"/>
      <c r="Q1079" s="7"/>
      <c r="R1079" s="7"/>
      <c r="S1079" s="7"/>
    </row>
    <row r="1080" spans="1:19" s="41" customFormat="1" ht="18" customHeight="1" x14ac:dyDescent="0.2">
      <c r="A1080" s="153"/>
      <c r="B1080" s="1" t="s">
        <v>55</v>
      </c>
      <c r="C1080" s="2">
        <v>953</v>
      </c>
      <c r="D1080" s="30" t="s">
        <v>21</v>
      </c>
      <c r="E1080" s="30" t="s">
        <v>6</v>
      </c>
      <c r="F1080" s="28" t="s">
        <v>21</v>
      </c>
      <c r="G1080" s="2">
        <v>1</v>
      </c>
      <c r="H1080" s="28" t="s">
        <v>2</v>
      </c>
      <c r="I1080" s="28" t="s">
        <v>251</v>
      </c>
      <c r="J1080" s="28" t="s">
        <v>56</v>
      </c>
      <c r="K1080" s="80">
        <v>204.7</v>
      </c>
      <c r="L1080" s="7"/>
      <c r="M1080" s="7"/>
      <c r="N1080" s="7"/>
      <c r="O1080" s="7"/>
      <c r="P1080" s="7"/>
      <c r="Q1080" s="7"/>
      <c r="R1080" s="7"/>
      <c r="S1080" s="7"/>
    </row>
    <row r="1081" spans="1:19" s="41" customFormat="1" ht="18" customHeight="1" x14ac:dyDescent="0.2">
      <c r="A1081" s="153"/>
      <c r="B1081" s="1" t="s">
        <v>62</v>
      </c>
      <c r="C1081" s="2">
        <v>953</v>
      </c>
      <c r="D1081" s="30" t="s">
        <v>21</v>
      </c>
      <c r="E1081" s="30" t="s">
        <v>30</v>
      </c>
      <c r="F1081" s="30"/>
      <c r="G1081" s="2"/>
      <c r="H1081" s="30"/>
      <c r="I1081" s="30"/>
      <c r="J1081" s="30"/>
      <c r="K1081" s="80">
        <f t="shared" ref="K1081:K1083" si="53">SUM(K1082)</f>
        <v>14329.8</v>
      </c>
      <c r="L1081" s="7"/>
      <c r="M1081" s="7"/>
      <c r="N1081" s="7"/>
      <c r="O1081" s="7"/>
      <c r="P1081" s="7"/>
      <c r="Q1081" s="7"/>
      <c r="R1081" s="7"/>
      <c r="S1081" s="7"/>
    </row>
    <row r="1082" spans="1:19" s="41" customFormat="1" ht="31.5" customHeight="1" x14ac:dyDescent="0.2">
      <c r="A1082" s="153"/>
      <c r="B1082" s="31" t="s">
        <v>427</v>
      </c>
      <c r="C1082" s="2">
        <v>953</v>
      </c>
      <c r="D1082" s="30" t="s">
        <v>21</v>
      </c>
      <c r="E1082" s="30" t="s">
        <v>30</v>
      </c>
      <c r="F1082" s="30" t="s">
        <v>21</v>
      </c>
      <c r="G1082" s="2"/>
      <c r="H1082" s="30"/>
      <c r="I1082" s="30"/>
      <c r="J1082" s="30"/>
      <c r="K1082" s="80">
        <f t="shared" si="53"/>
        <v>14329.8</v>
      </c>
      <c r="L1082" s="7"/>
      <c r="M1082" s="7"/>
      <c r="N1082" s="7"/>
      <c r="O1082" s="7"/>
      <c r="P1082" s="7"/>
      <c r="Q1082" s="7"/>
      <c r="R1082" s="7"/>
      <c r="S1082" s="7"/>
    </row>
    <row r="1083" spans="1:19" s="41" customFormat="1" ht="31.5" customHeight="1" x14ac:dyDescent="0.2">
      <c r="A1083" s="153"/>
      <c r="B1083" s="31" t="s">
        <v>428</v>
      </c>
      <c r="C1083" s="2">
        <v>953</v>
      </c>
      <c r="D1083" s="30" t="s">
        <v>21</v>
      </c>
      <c r="E1083" s="30" t="s">
        <v>30</v>
      </c>
      <c r="F1083" s="30" t="s">
        <v>21</v>
      </c>
      <c r="G1083" s="2">
        <v>1</v>
      </c>
      <c r="H1083" s="30"/>
      <c r="I1083" s="30"/>
      <c r="J1083" s="30"/>
      <c r="K1083" s="80">
        <f t="shared" si="53"/>
        <v>14329.8</v>
      </c>
      <c r="L1083" s="7"/>
      <c r="M1083" s="7"/>
      <c r="N1083" s="7"/>
      <c r="O1083" s="7"/>
      <c r="P1083" s="7"/>
      <c r="Q1083" s="7"/>
      <c r="R1083" s="7"/>
      <c r="S1083" s="7"/>
    </row>
    <row r="1084" spans="1:19" s="41" customFormat="1" ht="18" customHeight="1" x14ac:dyDescent="0.2">
      <c r="A1084" s="153"/>
      <c r="B1084" s="1" t="s">
        <v>119</v>
      </c>
      <c r="C1084" s="2">
        <v>953</v>
      </c>
      <c r="D1084" s="30" t="s">
        <v>21</v>
      </c>
      <c r="E1084" s="30" t="s">
        <v>30</v>
      </c>
      <c r="F1084" s="30" t="s">
        <v>21</v>
      </c>
      <c r="G1084" s="2">
        <v>1</v>
      </c>
      <c r="H1084" s="30" t="s">
        <v>2</v>
      </c>
      <c r="I1084" s="30"/>
      <c r="J1084" s="30"/>
      <c r="K1084" s="80">
        <f>SUM(K1091+K1088+K1085)</f>
        <v>14329.8</v>
      </c>
      <c r="L1084" s="7"/>
      <c r="M1084" s="7"/>
      <c r="N1084" s="7"/>
      <c r="O1084" s="7"/>
      <c r="P1084" s="7"/>
      <c r="Q1084" s="7"/>
      <c r="R1084" s="7"/>
      <c r="S1084" s="7"/>
    </row>
    <row r="1085" spans="1:19" s="41" customFormat="1" ht="141.75" customHeight="1" x14ac:dyDescent="0.2">
      <c r="A1085" s="153"/>
      <c r="B1085" s="44" t="s">
        <v>203</v>
      </c>
      <c r="C1085" s="2">
        <v>953</v>
      </c>
      <c r="D1085" s="30" t="s">
        <v>21</v>
      </c>
      <c r="E1085" s="30" t="s">
        <v>30</v>
      </c>
      <c r="F1085" s="30" t="s">
        <v>21</v>
      </c>
      <c r="G1085" s="2">
        <v>1</v>
      </c>
      <c r="H1085" s="30" t="s">
        <v>2</v>
      </c>
      <c r="I1085" s="30" t="s">
        <v>247</v>
      </c>
      <c r="J1085" s="30"/>
      <c r="K1085" s="80">
        <f>SUM(K1086:K1087)</f>
        <v>1318.4</v>
      </c>
      <c r="L1085" s="7"/>
      <c r="M1085" s="7"/>
      <c r="N1085" s="7"/>
      <c r="O1085" s="7"/>
      <c r="P1085" s="7"/>
      <c r="Q1085" s="7"/>
      <c r="R1085" s="7"/>
      <c r="S1085" s="7"/>
    </row>
    <row r="1086" spans="1:19" s="41" customFormat="1" ht="64.5" customHeight="1" x14ac:dyDescent="0.2">
      <c r="A1086" s="153"/>
      <c r="B1086" s="1" t="s">
        <v>121</v>
      </c>
      <c r="C1086" s="2">
        <v>953</v>
      </c>
      <c r="D1086" s="30" t="s">
        <v>21</v>
      </c>
      <c r="E1086" s="30" t="s">
        <v>30</v>
      </c>
      <c r="F1086" s="30" t="s">
        <v>21</v>
      </c>
      <c r="G1086" s="2">
        <v>1</v>
      </c>
      <c r="H1086" s="30" t="s">
        <v>2</v>
      </c>
      <c r="I1086" s="30" t="s">
        <v>247</v>
      </c>
      <c r="J1086" s="28" t="s">
        <v>48</v>
      </c>
      <c r="K1086" s="80">
        <v>1150</v>
      </c>
      <c r="L1086" s="7"/>
      <c r="M1086" s="7"/>
      <c r="N1086" s="7"/>
      <c r="O1086" s="7"/>
      <c r="P1086" s="7"/>
      <c r="Q1086" s="7"/>
      <c r="R1086" s="7"/>
      <c r="S1086" s="7"/>
    </row>
    <row r="1087" spans="1:19" s="41" customFormat="1" ht="31.5" customHeight="1" x14ac:dyDescent="0.2">
      <c r="A1087" s="153"/>
      <c r="B1087" s="1" t="s">
        <v>122</v>
      </c>
      <c r="C1087" s="2">
        <v>953</v>
      </c>
      <c r="D1087" s="30" t="s">
        <v>21</v>
      </c>
      <c r="E1087" s="30" t="s">
        <v>30</v>
      </c>
      <c r="F1087" s="30" t="s">
        <v>21</v>
      </c>
      <c r="G1087" s="2">
        <v>1</v>
      </c>
      <c r="H1087" s="30" t="s">
        <v>2</v>
      </c>
      <c r="I1087" s="30" t="s">
        <v>247</v>
      </c>
      <c r="J1087" s="28" t="s">
        <v>49</v>
      </c>
      <c r="K1087" s="80">
        <v>168.4</v>
      </c>
      <c r="L1087" s="7"/>
      <c r="M1087" s="7"/>
      <c r="N1087" s="7"/>
      <c r="O1087" s="7"/>
      <c r="P1087" s="7"/>
      <c r="Q1087" s="7"/>
      <c r="R1087" s="7"/>
      <c r="S1087" s="7"/>
    </row>
    <row r="1088" spans="1:19" ht="47.25" customHeight="1" x14ac:dyDescent="0.2">
      <c r="A1088" s="153"/>
      <c r="B1088" s="31" t="s">
        <v>246</v>
      </c>
      <c r="C1088" s="2">
        <v>953</v>
      </c>
      <c r="D1088" s="30" t="s">
        <v>21</v>
      </c>
      <c r="E1088" s="30" t="s">
        <v>30</v>
      </c>
      <c r="F1088" s="30" t="s">
        <v>21</v>
      </c>
      <c r="G1088" s="2">
        <v>1</v>
      </c>
      <c r="H1088" s="30" t="s">
        <v>2</v>
      </c>
      <c r="I1088" s="30" t="s">
        <v>245</v>
      </c>
      <c r="J1088" s="30"/>
      <c r="K1088" s="80">
        <f>SUM(K1089:K1090)</f>
        <v>982.90000000000009</v>
      </c>
      <c r="L1088" s="52"/>
    </row>
    <row r="1089" spans="1:19" ht="66.75" customHeight="1" x14ac:dyDescent="0.2">
      <c r="A1089" s="153"/>
      <c r="B1089" s="1" t="s">
        <v>121</v>
      </c>
      <c r="C1089" s="2">
        <v>953</v>
      </c>
      <c r="D1089" s="30" t="s">
        <v>21</v>
      </c>
      <c r="E1089" s="30" t="s">
        <v>30</v>
      </c>
      <c r="F1089" s="30" t="s">
        <v>21</v>
      </c>
      <c r="G1089" s="2">
        <v>1</v>
      </c>
      <c r="H1089" s="30" t="s">
        <v>2</v>
      </c>
      <c r="I1089" s="30" t="s">
        <v>245</v>
      </c>
      <c r="J1089" s="28" t="s">
        <v>48</v>
      </c>
      <c r="K1089" s="80">
        <v>898.7</v>
      </c>
    </row>
    <row r="1090" spans="1:19" ht="31.5" customHeight="1" x14ac:dyDescent="0.2">
      <c r="A1090" s="153"/>
      <c r="B1090" s="1" t="s">
        <v>122</v>
      </c>
      <c r="C1090" s="2">
        <v>953</v>
      </c>
      <c r="D1090" s="30" t="s">
        <v>21</v>
      </c>
      <c r="E1090" s="30" t="s">
        <v>30</v>
      </c>
      <c r="F1090" s="30" t="s">
        <v>21</v>
      </c>
      <c r="G1090" s="2">
        <v>1</v>
      </c>
      <c r="H1090" s="30" t="s">
        <v>2</v>
      </c>
      <c r="I1090" s="30" t="s">
        <v>245</v>
      </c>
      <c r="J1090" s="28" t="s">
        <v>49</v>
      </c>
      <c r="K1090" s="80">
        <v>84.2</v>
      </c>
    </row>
    <row r="1091" spans="1:19" ht="47.25" customHeight="1" x14ac:dyDescent="0.2">
      <c r="A1091" s="153"/>
      <c r="B1091" s="1" t="s">
        <v>202</v>
      </c>
      <c r="C1091" s="2">
        <v>953</v>
      </c>
      <c r="D1091" s="30" t="s">
        <v>21</v>
      </c>
      <c r="E1091" s="30" t="s">
        <v>30</v>
      </c>
      <c r="F1091" s="30" t="s">
        <v>21</v>
      </c>
      <c r="G1091" s="2">
        <v>1</v>
      </c>
      <c r="H1091" s="30" t="s">
        <v>2</v>
      </c>
      <c r="I1091" s="30" t="s">
        <v>244</v>
      </c>
      <c r="J1091" s="30"/>
      <c r="K1091" s="80">
        <f>SUM(K1092:K1093)</f>
        <v>12028.5</v>
      </c>
    </row>
    <row r="1092" spans="1:19" ht="67.5" customHeight="1" x14ac:dyDescent="0.2">
      <c r="A1092" s="153"/>
      <c r="B1092" s="1" t="s">
        <v>121</v>
      </c>
      <c r="C1092" s="2">
        <v>953</v>
      </c>
      <c r="D1092" s="30" t="s">
        <v>21</v>
      </c>
      <c r="E1092" s="30" t="s">
        <v>30</v>
      </c>
      <c r="F1092" s="30" t="s">
        <v>21</v>
      </c>
      <c r="G1092" s="2">
        <v>1</v>
      </c>
      <c r="H1092" s="30" t="s">
        <v>2</v>
      </c>
      <c r="I1092" s="30" t="s">
        <v>244</v>
      </c>
      <c r="J1092" s="28" t="s">
        <v>48</v>
      </c>
      <c r="K1092" s="80">
        <v>11102.3</v>
      </c>
    </row>
    <row r="1093" spans="1:19" ht="31.5" customHeight="1" x14ac:dyDescent="0.2">
      <c r="A1093" s="153"/>
      <c r="B1093" s="1" t="s">
        <v>122</v>
      </c>
      <c r="C1093" s="2">
        <v>953</v>
      </c>
      <c r="D1093" s="30" t="s">
        <v>21</v>
      </c>
      <c r="E1093" s="30" t="s">
        <v>30</v>
      </c>
      <c r="F1093" s="30" t="s">
        <v>21</v>
      </c>
      <c r="G1093" s="2">
        <v>1</v>
      </c>
      <c r="H1093" s="30" t="s">
        <v>2</v>
      </c>
      <c r="I1093" s="30" t="s">
        <v>244</v>
      </c>
      <c r="J1093" s="28" t="s">
        <v>49</v>
      </c>
      <c r="K1093" s="80">
        <v>926.2</v>
      </c>
    </row>
    <row r="1094" spans="1:19" ht="9.75" customHeight="1" x14ac:dyDescent="0.2">
      <c r="A1094" s="54"/>
      <c r="D1094" s="54"/>
      <c r="K1094" s="84"/>
    </row>
    <row r="1095" spans="1:19" ht="13.5" customHeight="1" x14ac:dyDescent="0.3">
      <c r="A1095" s="54"/>
      <c r="K1095" s="85"/>
    </row>
    <row r="1096" spans="1:19" ht="18.75" customHeight="1" x14ac:dyDescent="0.3">
      <c r="A1096" s="144" t="s">
        <v>630</v>
      </c>
      <c r="B1096" s="144"/>
      <c r="C1096" s="61"/>
      <c r="D1096" s="62"/>
      <c r="E1096" s="63"/>
      <c r="F1096" s="63"/>
      <c r="G1096" s="63"/>
      <c r="H1096" s="56"/>
      <c r="I1096" s="56"/>
      <c r="J1096" s="56"/>
      <c r="K1096" s="86"/>
    </row>
    <row r="1097" spans="1:19" ht="18.75" customHeight="1" x14ac:dyDescent="0.3">
      <c r="A1097" s="143" t="s">
        <v>631</v>
      </c>
      <c r="B1097" s="143"/>
      <c r="C1097" s="64"/>
      <c r="D1097" s="65"/>
      <c r="E1097" s="65"/>
      <c r="F1097" s="65"/>
      <c r="G1097" s="63"/>
    </row>
    <row r="1098" spans="1:19" ht="18.75" customHeight="1" x14ac:dyDescent="0.2">
      <c r="A1098" s="144" t="s">
        <v>632</v>
      </c>
      <c r="B1098" s="144"/>
      <c r="C1098" s="65"/>
      <c r="D1098" s="62"/>
      <c r="E1098" s="65"/>
      <c r="F1098" s="65"/>
      <c r="I1098" s="135" t="s">
        <v>633</v>
      </c>
      <c r="J1098" s="135"/>
      <c r="K1098" s="135"/>
    </row>
    <row r="1099" spans="1:19" x14ac:dyDescent="0.2">
      <c r="A1099" s="54"/>
    </row>
    <row r="1100" spans="1:19" x14ac:dyDescent="0.2">
      <c r="A1100" s="54"/>
    </row>
    <row r="1101" spans="1:19" x14ac:dyDescent="0.2">
      <c r="A1101" s="54"/>
    </row>
    <row r="1102" spans="1:19" x14ac:dyDescent="0.2">
      <c r="A1102" s="54"/>
    </row>
    <row r="1103" spans="1:19" s="5" customFormat="1" x14ac:dyDescent="0.2">
      <c r="A1103" s="54"/>
      <c r="B1103" s="4"/>
      <c r="D1103" s="6"/>
      <c r="E1103" s="6"/>
      <c r="F1103" s="6"/>
      <c r="H1103" s="6"/>
      <c r="I1103" s="6"/>
      <c r="J1103" s="6"/>
      <c r="L1103" s="7"/>
      <c r="M1103" s="7"/>
      <c r="N1103" s="7"/>
      <c r="O1103" s="7"/>
      <c r="P1103" s="7"/>
      <c r="Q1103" s="7"/>
      <c r="R1103" s="7"/>
      <c r="S1103" s="7"/>
    </row>
    <row r="1104" spans="1:19" s="5" customFormat="1" x14ac:dyDescent="0.2">
      <c r="A1104" s="54"/>
      <c r="B1104" s="4"/>
      <c r="D1104" s="6"/>
      <c r="E1104" s="6"/>
      <c r="F1104" s="6"/>
      <c r="H1104" s="6"/>
      <c r="I1104" s="6"/>
      <c r="J1104" s="6"/>
      <c r="L1104" s="7"/>
      <c r="M1104" s="7"/>
      <c r="N1104" s="7"/>
      <c r="O1104" s="7"/>
      <c r="P1104" s="7"/>
      <c r="Q1104" s="7"/>
      <c r="R1104" s="7"/>
      <c r="S1104" s="7"/>
    </row>
    <row r="1105" spans="1:19" s="5" customFormat="1" x14ac:dyDescent="0.2">
      <c r="A1105" s="54"/>
      <c r="B1105" s="4"/>
      <c r="D1105" s="6"/>
      <c r="F1105" s="6"/>
      <c r="H1105" s="6"/>
      <c r="I1105" s="6"/>
      <c r="L1105" s="7"/>
      <c r="M1105" s="7"/>
      <c r="N1105" s="7"/>
      <c r="O1105" s="7"/>
      <c r="P1105" s="7"/>
      <c r="Q1105" s="7"/>
      <c r="R1105" s="7"/>
      <c r="S1105" s="7"/>
    </row>
    <row r="1106" spans="1:19" s="5" customFormat="1" x14ac:dyDescent="0.2">
      <c r="A1106" s="54"/>
      <c r="B1106" s="4"/>
      <c r="F1106" s="6"/>
      <c r="H1106" s="6"/>
      <c r="I1106" s="6"/>
      <c r="L1106" s="7"/>
      <c r="M1106" s="7"/>
      <c r="N1106" s="7"/>
      <c r="O1106" s="7"/>
      <c r="P1106" s="7"/>
      <c r="Q1106" s="7"/>
      <c r="R1106" s="7"/>
      <c r="S1106" s="7"/>
    </row>
    <row r="1107" spans="1:19" s="5" customFormat="1" x14ac:dyDescent="0.2">
      <c r="A1107" s="54"/>
      <c r="B1107" s="4"/>
      <c r="E1107" s="6"/>
      <c r="F1107" s="6"/>
      <c r="H1107" s="6"/>
      <c r="I1107" s="6"/>
      <c r="J1107" s="6"/>
      <c r="L1107" s="7"/>
      <c r="M1107" s="7"/>
      <c r="N1107" s="7"/>
      <c r="O1107" s="7"/>
      <c r="P1107" s="7"/>
      <c r="Q1107" s="7"/>
      <c r="R1107" s="7"/>
      <c r="S1107" s="7"/>
    </row>
    <row r="1108" spans="1:19" s="5" customFormat="1" x14ac:dyDescent="0.2">
      <c r="A1108" s="54"/>
      <c r="B1108" s="4"/>
      <c r="D1108" s="6"/>
      <c r="F1108" s="6"/>
      <c r="H1108" s="6"/>
      <c r="I1108" s="6"/>
      <c r="L1108" s="7"/>
      <c r="M1108" s="7"/>
      <c r="N1108" s="7"/>
      <c r="O1108" s="7"/>
      <c r="P1108" s="7"/>
      <c r="Q1108" s="7"/>
      <c r="R1108" s="7"/>
      <c r="S1108" s="7"/>
    </row>
    <row r="1109" spans="1:19" s="5" customFormat="1" x14ac:dyDescent="0.2">
      <c r="A1109" s="54"/>
      <c r="B1109" s="4"/>
      <c r="E1109" s="6"/>
      <c r="F1109" s="6"/>
      <c r="H1109" s="6"/>
      <c r="I1109" s="6"/>
      <c r="J1109" s="6"/>
      <c r="L1109" s="7"/>
      <c r="M1109" s="7"/>
      <c r="N1109" s="7"/>
      <c r="O1109" s="7"/>
      <c r="P1109" s="7"/>
      <c r="Q1109" s="7"/>
      <c r="R1109" s="7"/>
      <c r="S1109" s="7"/>
    </row>
    <row r="1110" spans="1:19" s="5" customFormat="1" x14ac:dyDescent="0.2">
      <c r="A1110" s="54"/>
      <c r="B1110" s="4"/>
      <c r="D1110" s="6"/>
      <c r="E1110" s="6"/>
      <c r="F1110" s="6"/>
      <c r="H1110" s="6"/>
      <c r="I1110" s="6"/>
      <c r="J1110" s="6"/>
      <c r="L1110" s="7"/>
      <c r="M1110" s="7"/>
      <c r="N1110" s="7"/>
      <c r="O1110" s="7"/>
      <c r="P1110" s="7"/>
      <c r="Q1110" s="7"/>
      <c r="R1110" s="7"/>
      <c r="S1110" s="7"/>
    </row>
    <row r="1111" spans="1:19" s="5" customFormat="1" x14ac:dyDescent="0.2">
      <c r="A1111" s="54"/>
      <c r="B1111" s="4"/>
      <c r="D1111" s="6"/>
      <c r="E1111" s="6"/>
      <c r="F1111" s="6"/>
      <c r="H1111" s="6"/>
      <c r="I1111" s="6"/>
      <c r="J1111" s="6"/>
      <c r="L1111" s="7"/>
      <c r="M1111" s="7"/>
      <c r="N1111" s="7"/>
      <c r="O1111" s="7"/>
      <c r="P1111" s="7"/>
      <c r="Q1111" s="7"/>
      <c r="R1111" s="7"/>
      <c r="S1111" s="7"/>
    </row>
    <row r="1112" spans="1:19" s="5" customFormat="1" x14ac:dyDescent="0.2">
      <c r="A1112" s="54"/>
      <c r="B1112" s="4"/>
      <c r="D1112" s="6"/>
      <c r="E1112" s="6"/>
      <c r="F1112" s="6"/>
      <c r="H1112" s="6"/>
      <c r="I1112" s="6"/>
      <c r="J1112" s="6"/>
      <c r="L1112" s="7"/>
      <c r="M1112" s="7"/>
      <c r="N1112" s="7"/>
      <c r="O1112" s="7"/>
      <c r="P1112" s="7"/>
      <c r="Q1112" s="7"/>
      <c r="R1112" s="7"/>
      <c r="S1112" s="7"/>
    </row>
    <row r="1113" spans="1:19" s="5" customFormat="1" x14ac:dyDescent="0.2">
      <c r="A1113" s="54"/>
      <c r="B1113" s="4"/>
      <c r="D1113" s="6"/>
      <c r="E1113" s="6"/>
      <c r="F1113" s="6"/>
      <c r="H1113" s="6"/>
      <c r="I1113" s="6"/>
      <c r="J1113" s="6"/>
      <c r="L1113" s="7"/>
      <c r="M1113" s="7"/>
      <c r="N1113" s="7"/>
      <c r="O1113" s="7"/>
      <c r="P1113" s="7"/>
      <c r="Q1113" s="7"/>
      <c r="R1113" s="7"/>
      <c r="S1113" s="7"/>
    </row>
    <row r="1114" spans="1:19" s="5" customFormat="1" x14ac:dyDescent="0.2">
      <c r="A1114" s="54"/>
      <c r="B1114" s="4"/>
      <c r="D1114" s="6"/>
      <c r="E1114" s="6"/>
      <c r="F1114" s="6"/>
      <c r="H1114" s="6"/>
      <c r="I1114" s="6"/>
      <c r="J1114" s="6"/>
      <c r="L1114" s="7"/>
      <c r="M1114" s="7"/>
      <c r="N1114" s="7"/>
      <c r="O1114" s="7"/>
      <c r="P1114" s="7"/>
      <c r="Q1114" s="7"/>
      <c r="R1114" s="7"/>
      <c r="S1114" s="7"/>
    </row>
    <row r="1115" spans="1:19" s="5" customFormat="1" x14ac:dyDescent="0.2">
      <c r="A1115" s="54"/>
      <c r="B1115" s="4"/>
      <c r="D1115" s="6"/>
      <c r="F1115" s="6"/>
      <c r="H1115" s="6"/>
      <c r="I1115" s="6"/>
      <c r="L1115" s="7"/>
      <c r="M1115" s="7"/>
      <c r="N1115" s="7"/>
      <c r="O1115" s="7"/>
      <c r="P1115" s="7"/>
      <c r="Q1115" s="7"/>
      <c r="R1115" s="7"/>
      <c r="S1115" s="7"/>
    </row>
    <row r="1116" spans="1:19" s="5" customFormat="1" x14ac:dyDescent="0.2">
      <c r="A1116" s="54"/>
      <c r="B1116" s="4"/>
      <c r="E1116" s="6"/>
      <c r="F1116" s="6"/>
      <c r="H1116" s="6"/>
      <c r="I1116" s="6"/>
      <c r="J1116" s="6"/>
      <c r="L1116" s="7"/>
      <c r="M1116" s="7"/>
      <c r="N1116" s="7"/>
      <c r="O1116" s="7"/>
      <c r="P1116" s="7"/>
      <c r="Q1116" s="7"/>
      <c r="R1116" s="7"/>
      <c r="S1116" s="7"/>
    </row>
    <row r="1117" spans="1:19" s="5" customFormat="1" x14ac:dyDescent="0.2">
      <c r="A1117" s="54"/>
      <c r="B1117" s="4"/>
      <c r="D1117" s="6"/>
      <c r="E1117" s="6"/>
      <c r="F1117" s="6"/>
      <c r="H1117" s="6"/>
      <c r="I1117" s="6"/>
      <c r="J1117" s="6"/>
      <c r="L1117" s="7"/>
      <c r="M1117" s="7"/>
      <c r="N1117" s="7"/>
      <c r="O1117" s="7"/>
      <c r="P1117" s="7"/>
      <c r="Q1117" s="7"/>
      <c r="R1117" s="7"/>
      <c r="S1117" s="7"/>
    </row>
    <row r="1118" spans="1:19" s="5" customFormat="1" x14ac:dyDescent="0.2">
      <c r="A1118" s="54"/>
      <c r="B1118" s="4"/>
      <c r="D1118" s="6"/>
      <c r="F1118" s="6"/>
      <c r="H1118" s="6"/>
      <c r="I1118" s="6"/>
      <c r="L1118" s="7"/>
      <c r="M1118" s="7"/>
      <c r="N1118" s="7"/>
      <c r="O1118" s="7"/>
      <c r="P1118" s="7"/>
      <c r="Q1118" s="7"/>
      <c r="R1118" s="7"/>
      <c r="S1118" s="7"/>
    </row>
    <row r="1119" spans="1:19" x14ac:dyDescent="0.2">
      <c r="A1119" s="54"/>
      <c r="D1119" s="5"/>
    </row>
    <row r="1120" spans="1:19" s="58" customFormat="1" x14ac:dyDescent="0.2">
      <c r="A1120" s="57"/>
      <c r="B1120" s="4"/>
      <c r="C1120" s="5"/>
      <c r="D1120" s="6"/>
      <c r="E1120" s="6"/>
      <c r="F1120" s="6"/>
      <c r="G1120" s="5"/>
      <c r="H1120" s="6"/>
      <c r="I1120" s="6"/>
      <c r="J1120" s="6"/>
      <c r="K1120" s="5"/>
    </row>
    <row r="1121" spans="1:19" s="58" customFormat="1" x14ac:dyDescent="0.2">
      <c r="A1121" s="57"/>
      <c r="B1121" s="4"/>
      <c r="C1121" s="5"/>
      <c r="D1121" s="6"/>
      <c r="E1121" s="6"/>
      <c r="F1121" s="6"/>
      <c r="G1121" s="5"/>
      <c r="H1121" s="6"/>
      <c r="I1121" s="6"/>
      <c r="J1121" s="6"/>
      <c r="K1121" s="5"/>
    </row>
    <row r="1122" spans="1:19" s="55" customFormat="1" ht="18.75" x14ac:dyDescent="0.2">
      <c r="A1122" s="59"/>
      <c r="B1122" s="4"/>
      <c r="C1122" s="5"/>
      <c r="D1122" s="6"/>
      <c r="E1122" s="6"/>
      <c r="F1122" s="6"/>
      <c r="G1122" s="5"/>
      <c r="H1122" s="6"/>
      <c r="I1122" s="6"/>
      <c r="J1122" s="6"/>
      <c r="K1122" s="5"/>
    </row>
    <row r="1123" spans="1:19" x14ac:dyDescent="0.2">
      <c r="A1123" s="60"/>
    </row>
    <row r="1124" spans="1:19" x14ac:dyDescent="0.2">
      <c r="A1124" s="60"/>
    </row>
    <row r="1125" spans="1:19" x14ac:dyDescent="0.2">
      <c r="A1125" s="60"/>
      <c r="E1125" s="5"/>
      <c r="J1125" s="5"/>
    </row>
    <row r="1126" spans="1:19" x14ac:dyDescent="0.2">
      <c r="A1126" s="60"/>
      <c r="D1126" s="5"/>
    </row>
    <row r="1127" spans="1:19" x14ac:dyDescent="0.2">
      <c r="A1127" s="60"/>
    </row>
    <row r="1128" spans="1:19" x14ac:dyDescent="0.2">
      <c r="A1128" s="60"/>
    </row>
    <row r="1129" spans="1:19" x14ac:dyDescent="0.2">
      <c r="A1129" s="60"/>
    </row>
    <row r="1130" spans="1:19" x14ac:dyDescent="0.2">
      <c r="A1130" s="60"/>
    </row>
    <row r="1131" spans="1:19" x14ac:dyDescent="0.2">
      <c r="A1131" s="60"/>
    </row>
    <row r="1132" spans="1:19" x14ac:dyDescent="0.2">
      <c r="A1132" s="60"/>
    </row>
    <row r="1133" spans="1:19" x14ac:dyDescent="0.2">
      <c r="A1133" s="60"/>
    </row>
    <row r="1134" spans="1:19" x14ac:dyDescent="0.2">
      <c r="A1134" s="60"/>
    </row>
    <row r="1135" spans="1:19" s="5" customFormat="1" x14ac:dyDescent="0.2">
      <c r="A1135" s="60"/>
      <c r="B1135" s="4"/>
      <c r="D1135" s="6"/>
      <c r="E1135" s="6"/>
      <c r="F1135" s="6"/>
      <c r="H1135" s="6"/>
      <c r="I1135" s="6"/>
      <c r="J1135" s="6"/>
      <c r="L1135" s="7"/>
      <c r="M1135" s="7"/>
      <c r="N1135" s="7"/>
      <c r="O1135" s="7"/>
      <c r="P1135" s="7"/>
      <c r="Q1135" s="7"/>
      <c r="R1135" s="7"/>
      <c r="S1135" s="7"/>
    </row>
    <row r="1136" spans="1:19" s="5" customFormat="1" x14ac:dyDescent="0.2">
      <c r="A1136" s="60"/>
      <c r="B1136" s="4"/>
      <c r="D1136" s="6"/>
      <c r="F1136" s="6"/>
      <c r="H1136" s="6"/>
      <c r="I1136" s="6"/>
      <c r="L1136" s="7"/>
      <c r="M1136" s="7"/>
      <c r="N1136" s="7"/>
      <c r="O1136" s="7"/>
      <c r="P1136" s="7"/>
      <c r="Q1136" s="7"/>
      <c r="R1136" s="7"/>
      <c r="S1136" s="7"/>
    </row>
    <row r="1137" spans="1:19" s="5" customFormat="1" x14ac:dyDescent="0.2">
      <c r="A1137" s="60"/>
      <c r="B1137" s="4"/>
      <c r="F1137" s="6"/>
      <c r="H1137" s="6"/>
      <c r="I1137" s="6"/>
      <c r="L1137" s="7"/>
      <c r="M1137" s="7"/>
      <c r="N1137" s="7"/>
      <c r="O1137" s="7"/>
      <c r="P1137" s="7"/>
      <c r="Q1137" s="7"/>
      <c r="R1137" s="7"/>
      <c r="S1137" s="7"/>
    </row>
    <row r="1138" spans="1:19" s="5" customFormat="1" x14ac:dyDescent="0.2">
      <c r="A1138" s="60"/>
      <c r="B1138" s="4"/>
      <c r="F1138" s="6"/>
      <c r="H1138" s="6"/>
      <c r="I1138" s="6"/>
      <c r="L1138" s="7"/>
      <c r="M1138" s="7"/>
      <c r="N1138" s="7"/>
      <c r="O1138" s="7"/>
      <c r="P1138" s="7"/>
      <c r="Q1138" s="7"/>
      <c r="R1138" s="7"/>
      <c r="S1138" s="7"/>
    </row>
    <row r="1139" spans="1:19" s="5" customFormat="1" x14ac:dyDescent="0.2">
      <c r="A1139" s="60"/>
      <c r="B1139" s="4"/>
      <c r="F1139" s="6"/>
      <c r="H1139" s="6"/>
      <c r="I1139" s="6"/>
      <c r="L1139" s="7"/>
      <c r="M1139" s="7"/>
      <c r="N1139" s="7"/>
      <c r="O1139" s="7"/>
      <c r="P1139" s="7"/>
      <c r="Q1139" s="7"/>
      <c r="R1139" s="7"/>
      <c r="S1139" s="7"/>
    </row>
    <row r="1140" spans="1:19" s="5" customFormat="1" x14ac:dyDescent="0.2">
      <c r="A1140" s="60"/>
      <c r="B1140" s="4"/>
      <c r="F1140" s="6"/>
      <c r="H1140" s="6"/>
      <c r="I1140" s="6"/>
      <c r="L1140" s="7"/>
      <c r="M1140" s="7"/>
      <c r="N1140" s="7"/>
      <c r="O1140" s="7"/>
      <c r="P1140" s="7"/>
      <c r="Q1140" s="7"/>
      <c r="R1140" s="7"/>
      <c r="S1140" s="7"/>
    </row>
    <row r="1141" spans="1:19" s="5" customFormat="1" x14ac:dyDescent="0.2">
      <c r="A1141" s="60"/>
      <c r="B1141" s="4"/>
      <c r="E1141" s="6"/>
      <c r="F1141" s="6"/>
      <c r="H1141" s="6"/>
      <c r="I1141" s="6"/>
      <c r="J1141" s="6"/>
      <c r="L1141" s="7"/>
      <c r="M1141" s="7"/>
      <c r="N1141" s="7"/>
      <c r="O1141" s="7"/>
      <c r="P1141" s="7"/>
      <c r="Q1141" s="7"/>
      <c r="R1141" s="7"/>
      <c r="S1141" s="7"/>
    </row>
    <row r="1142" spans="1:19" s="5" customFormat="1" x14ac:dyDescent="0.2">
      <c r="A1142" s="60"/>
      <c r="B1142" s="4"/>
      <c r="D1142" s="6"/>
      <c r="E1142" s="6"/>
      <c r="F1142" s="6"/>
      <c r="H1142" s="6"/>
      <c r="I1142" s="6"/>
      <c r="J1142" s="6"/>
      <c r="L1142" s="7"/>
      <c r="M1142" s="7"/>
      <c r="N1142" s="7"/>
      <c r="O1142" s="7"/>
      <c r="P1142" s="7"/>
      <c r="Q1142" s="7"/>
      <c r="R1142" s="7"/>
      <c r="S1142" s="7"/>
    </row>
    <row r="1143" spans="1:19" s="5" customFormat="1" x14ac:dyDescent="0.2">
      <c r="A1143" s="60"/>
      <c r="B1143" s="4"/>
      <c r="D1143" s="6"/>
      <c r="E1143" s="6"/>
      <c r="F1143" s="6"/>
      <c r="H1143" s="6"/>
      <c r="I1143" s="6"/>
      <c r="J1143" s="6"/>
      <c r="L1143" s="7"/>
      <c r="M1143" s="7"/>
      <c r="N1143" s="7"/>
      <c r="O1143" s="7"/>
      <c r="P1143" s="7"/>
      <c r="Q1143" s="7"/>
      <c r="R1143" s="7"/>
      <c r="S1143" s="7"/>
    </row>
    <row r="1144" spans="1:19" s="5" customFormat="1" x14ac:dyDescent="0.2">
      <c r="A1144" s="60"/>
      <c r="B1144" s="4"/>
      <c r="D1144" s="6"/>
      <c r="E1144" s="6"/>
      <c r="F1144" s="6"/>
      <c r="H1144" s="6"/>
      <c r="I1144" s="6"/>
      <c r="J1144" s="6"/>
      <c r="L1144" s="7"/>
      <c r="M1144" s="7"/>
      <c r="N1144" s="7"/>
      <c r="O1144" s="7"/>
      <c r="P1144" s="7"/>
      <c r="Q1144" s="7"/>
      <c r="R1144" s="7"/>
      <c r="S1144" s="7"/>
    </row>
    <row r="1145" spans="1:19" s="5" customFormat="1" x14ac:dyDescent="0.2">
      <c r="A1145" s="60"/>
      <c r="B1145" s="4"/>
      <c r="D1145" s="6"/>
      <c r="E1145" s="6"/>
      <c r="F1145" s="6"/>
      <c r="H1145" s="6"/>
      <c r="I1145" s="6"/>
      <c r="J1145" s="6"/>
      <c r="L1145" s="7"/>
      <c r="M1145" s="7"/>
      <c r="N1145" s="7"/>
      <c r="O1145" s="7"/>
      <c r="P1145" s="7"/>
      <c r="Q1145" s="7"/>
      <c r="R1145" s="7"/>
      <c r="S1145" s="7"/>
    </row>
    <row r="1146" spans="1:19" s="5" customFormat="1" x14ac:dyDescent="0.2">
      <c r="A1146" s="60"/>
      <c r="B1146" s="4"/>
      <c r="D1146" s="6"/>
      <c r="E1146" s="6"/>
      <c r="F1146" s="6"/>
      <c r="H1146" s="6"/>
      <c r="I1146" s="6"/>
      <c r="J1146" s="6"/>
      <c r="L1146" s="7"/>
      <c r="M1146" s="7"/>
      <c r="N1146" s="7"/>
      <c r="O1146" s="7"/>
      <c r="P1146" s="7"/>
      <c r="Q1146" s="7"/>
      <c r="R1146" s="7"/>
      <c r="S1146" s="7"/>
    </row>
    <row r="1147" spans="1:19" s="5" customFormat="1" x14ac:dyDescent="0.2">
      <c r="A1147" s="60"/>
      <c r="B1147" s="4"/>
      <c r="D1147" s="6"/>
      <c r="E1147" s="6"/>
      <c r="F1147" s="6"/>
      <c r="H1147" s="6"/>
      <c r="I1147" s="6"/>
      <c r="J1147" s="6"/>
      <c r="L1147" s="7"/>
      <c r="M1147" s="7"/>
      <c r="N1147" s="7"/>
      <c r="O1147" s="7"/>
      <c r="P1147" s="7"/>
      <c r="Q1147" s="7"/>
      <c r="R1147" s="7"/>
      <c r="S1147" s="7"/>
    </row>
    <row r="1148" spans="1:19" s="5" customFormat="1" x14ac:dyDescent="0.2">
      <c r="A1148" s="60"/>
      <c r="B1148" s="4"/>
      <c r="D1148" s="6"/>
      <c r="E1148" s="6"/>
      <c r="F1148" s="6"/>
      <c r="H1148" s="6"/>
      <c r="I1148" s="6"/>
      <c r="J1148" s="6"/>
      <c r="L1148" s="7"/>
      <c r="M1148" s="7"/>
      <c r="N1148" s="7"/>
      <c r="O1148" s="7"/>
      <c r="P1148" s="7"/>
      <c r="Q1148" s="7"/>
      <c r="R1148" s="7"/>
      <c r="S1148" s="7"/>
    </row>
    <row r="1149" spans="1:19" s="5" customFormat="1" x14ac:dyDescent="0.2">
      <c r="A1149" s="60"/>
      <c r="B1149" s="4"/>
      <c r="D1149" s="6"/>
      <c r="F1149" s="6"/>
      <c r="H1149" s="6"/>
      <c r="I1149" s="6"/>
      <c r="L1149" s="7"/>
      <c r="M1149" s="7"/>
      <c r="N1149" s="7"/>
      <c r="O1149" s="7"/>
      <c r="P1149" s="7"/>
      <c r="Q1149" s="7"/>
      <c r="R1149" s="7"/>
      <c r="S1149" s="7"/>
    </row>
    <row r="1150" spans="1:19" s="5" customFormat="1" x14ac:dyDescent="0.2">
      <c r="A1150" s="60"/>
      <c r="B1150" s="4"/>
      <c r="E1150" s="6"/>
      <c r="F1150" s="6"/>
      <c r="H1150" s="6"/>
      <c r="I1150" s="6"/>
      <c r="J1150" s="6"/>
      <c r="L1150" s="7"/>
      <c r="M1150" s="7"/>
      <c r="N1150" s="7"/>
      <c r="O1150" s="7"/>
      <c r="P1150" s="7"/>
      <c r="Q1150" s="7"/>
      <c r="R1150" s="7"/>
      <c r="S1150" s="7"/>
    </row>
    <row r="1151" spans="1:19" s="5" customFormat="1" x14ac:dyDescent="0.2">
      <c r="A1151" s="60"/>
      <c r="B1151" s="4"/>
      <c r="D1151" s="6"/>
      <c r="E1151" s="6"/>
      <c r="F1151" s="6"/>
      <c r="H1151" s="6"/>
      <c r="I1151" s="6"/>
      <c r="J1151" s="6"/>
      <c r="L1151" s="7"/>
      <c r="M1151" s="7"/>
      <c r="N1151" s="7"/>
      <c r="O1151" s="7"/>
      <c r="P1151" s="7"/>
      <c r="Q1151" s="7"/>
      <c r="R1151" s="7"/>
      <c r="S1151" s="7"/>
    </row>
    <row r="1152" spans="1:19" s="5" customFormat="1" x14ac:dyDescent="0.2">
      <c r="A1152" s="60"/>
      <c r="B1152" s="4"/>
      <c r="D1152" s="6"/>
      <c r="E1152" s="6"/>
      <c r="F1152" s="6"/>
      <c r="H1152" s="6"/>
      <c r="I1152" s="6"/>
      <c r="J1152" s="6"/>
      <c r="L1152" s="7"/>
      <c r="M1152" s="7"/>
      <c r="N1152" s="7"/>
      <c r="O1152" s="7"/>
      <c r="P1152" s="7"/>
      <c r="Q1152" s="7"/>
      <c r="R1152" s="7"/>
      <c r="S1152" s="7"/>
    </row>
    <row r="1153" spans="1:19" s="5" customFormat="1" x14ac:dyDescent="0.2">
      <c r="A1153" s="60"/>
      <c r="B1153" s="4"/>
      <c r="D1153" s="6"/>
      <c r="F1153" s="6"/>
      <c r="H1153" s="6"/>
      <c r="I1153" s="6"/>
      <c r="L1153" s="7"/>
      <c r="M1153" s="7"/>
      <c r="N1153" s="7"/>
      <c r="O1153" s="7"/>
      <c r="P1153" s="7"/>
      <c r="Q1153" s="7"/>
      <c r="R1153" s="7"/>
      <c r="S1153" s="7"/>
    </row>
    <row r="1154" spans="1:19" s="5" customFormat="1" x14ac:dyDescent="0.2">
      <c r="A1154" s="60"/>
      <c r="B1154" s="4"/>
      <c r="E1154" s="6"/>
      <c r="F1154" s="6"/>
      <c r="H1154" s="6"/>
      <c r="I1154" s="6"/>
      <c r="J1154" s="6"/>
      <c r="L1154" s="7"/>
      <c r="M1154" s="7"/>
      <c r="N1154" s="7"/>
      <c r="O1154" s="7"/>
      <c r="P1154" s="7"/>
      <c r="Q1154" s="7"/>
      <c r="R1154" s="7"/>
      <c r="S1154" s="7"/>
    </row>
    <row r="1155" spans="1:19" s="5" customFormat="1" x14ac:dyDescent="0.2">
      <c r="A1155" s="60"/>
      <c r="B1155" s="4"/>
      <c r="D1155" s="6"/>
      <c r="F1155" s="6"/>
      <c r="H1155" s="6"/>
      <c r="I1155" s="6"/>
      <c r="L1155" s="7"/>
      <c r="M1155" s="7"/>
      <c r="N1155" s="7"/>
      <c r="O1155" s="7"/>
      <c r="P1155" s="7"/>
      <c r="Q1155" s="7"/>
      <c r="R1155" s="7"/>
      <c r="S1155" s="7"/>
    </row>
    <row r="1156" spans="1:19" s="5" customFormat="1" x14ac:dyDescent="0.2">
      <c r="A1156" s="60"/>
      <c r="B1156" s="4"/>
      <c r="E1156" s="6"/>
      <c r="F1156" s="6"/>
      <c r="H1156" s="6"/>
      <c r="I1156" s="6"/>
      <c r="J1156" s="6"/>
      <c r="L1156" s="7"/>
      <c r="M1156" s="7"/>
      <c r="N1156" s="7"/>
      <c r="O1156" s="7"/>
      <c r="P1156" s="7"/>
      <c r="Q1156" s="7"/>
      <c r="R1156" s="7"/>
      <c r="S1156" s="7"/>
    </row>
    <row r="1157" spans="1:19" s="5" customFormat="1" x14ac:dyDescent="0.2">
      <c r="A1157" s="60"/>
      <c r="B1157" s="4"/>
      <c r="D1157" s="6"/>
      <c r="F1157" s="6"/>
      <c r="H1157" s="6"/>
      <c r="I1157" s="6"/>
      <c r="L1157" s="7"/>
      <c r="M1157" s="7"/>
      <c r="N1157" s="7"/>
      <c r="O1157" s="7"/>
      <c r="P1157" s="7"/>
      <c r="Q1157" s="7"/>
      <c r="R1157" s="7"/>
      <c r="S1157" s="7"/>
    </row>
    <row r="1158" spans="1:19" s="5" customFormat="1" x14ac:dyDescent="0.2">
      <c r="A1158" s="60"/>
      <c r="B1158" s="4"/>
      <c r="F1158" s="6"/>
      <c r="H1158" s="6"/>
      <c r="I1158" s="6"/>
      <c r="L1158" s="7"/>
      <c r="M1158" s="7"/>
      <c r="N1158" s="7"/>
      <c r="O1158" s="7"/>
      <c r="P1158" s="7"/>
      <c r="Q1158" s="7"/>
      <c r="R1158" s="7"/>
      <c r="S1158" s="7"/>
    </row>
    <row r="1159" spans="1:19" s="5" customFormat="1" x14ac:dyDescent="0.2">
      <c r="A1159" s="60"/>
      <c r="B1159" s="4"/>
      <c r="E1159" s="6"/>
      <c r="F1159" s="6"/>
      <c r="H1159" s="6"/>
      <c r="I1159" s="6"/>
      <c r="J1159" s="6"/>
      <c r="L1159" s="7"/>
      <c r="M1159" s="7"/>
      <c r="N1159" s="7"/>
      <c r="O1159" s="7"/>
      <c r="P1159" s="7"/>
      <c r="Q1159" s="7"/>
      <c r="R1159" s="7"/>
      <c r="S1159" s="7"/>
    </row>
    <row r="1160" spans="1:19" s="5" customFormat="1" x14ac:dyDescent="0.2">
      <c r="A1160" s="60"/>
      <c r="B1160" s="4"/>
      <c r="D1160" s="6"/>
      <c r="E1160" s="6"/>
      <c r="F1160" s="6"/>
      <c r="H1160" s="6"/>
      <c r="I1160" s="6"/>
      <c r="J1160" s="6"/>
      <c r="L1160" s="7"/>
      <c r="M1160" s="7"/>
      <c r="N1160" s="7"/>
      <c r="O1160" s="7"/>
      <c r="P1160" s="7"/>
      <c r="Q1160" s="7"/>
      <c r="R1160" s="7"/>
      <c r="S1160" s="7"/>
    </row>
    <row r="1161" spans="1:19" s="5" customFormat="1" x14ac:dyDescent="0.2">
      <c r="A1161" s="60"/>
      <c r="B1161" s="4"/>
      <c r="D1161" s="6"/>
      <c r="F1161" s="6"/>
      <c r="H1161" s="6"/>
      <c r="I1161" s="6"/>
      <c r="L1161" s="7"/>
      <c r="M1161" s="7"/>
      <c r="N1161" s="7"/>
      <c r="O1161" s="7"/>
      <c r="P1161" s="7"/>
      <c r="Q1161" s="7"/>
      <c r="R1161" s="7"/>
      <c r="S1161" s="7"/>
    </row>
    <row r="1162" spans="1:19" s="5" customFormat="1" x14ac:dyDescent="0.2">
      <c r="A1162" s="60"/>
      <c r="B1162" s="4"/>
      <c r="E1162" s="6"/>
      <c r="F1162" s="6"/>
      <c r="H1162" s="6"/>
      <c r="I1162" s="6"/>
      <c r="J1162" s="6"/>
      <c r="L1162" s="7"/>
      <c r="M1162" s="7"/>
      <c r="N1162" s="7"/>
      <c r="O1162" s="7"/>
      <c r="P1162" s="7"/>
      <c r="Q1162" s="7"/>
      <c r="R1162" s="7"/>
      <c r="S1162" s="7"/>
    </row>
    <row r="1163" spans="1:19" s="5" customFormat="1" x14ac:dyDescent="0.2">
      <c r="A1163" s="60"/>
      <c r="B1163" s="4"/>
      <c r="D1163" s="6"/>
      <c r="E1163" s="6"/>
      <c r="F1163" s="6"/>
      <c r="H1163" s="6"/>
      <c r="I1163" s="6"/>
      <c r="J1163" s="6"/>
      <c r="L1163" s="7"/>
      <c r="M1163" s="7"/>
      <c r="N1163" s="7"/>
      <c r="O1163" s="7"/>
      <c r="P1163" s="7"/>
      <c r="Q1163" s="7"/>
      <c r="R1163" s="7"/>
      <c r="S1163" s="7"/>
    </row>
    <row r="1164" spans="1:19" s="5" customFormat="1" x14ac:dyDescent="0.2">
      <c r="A1164" s="60"/>
      <c r="B1164" s="4"/>
      <c r="D1164" s="6"/>
      <c r="F1164" s="6"/>
      <c r="H1164" s="6"/>
      <c r="I1164" s="6"/>
      <c r="L1164" s="7"/>
      <c r="M1164" s="7"/>
      <c r="N1164" s="7"/>
      <c r="O1164" s="7"/>
      <c r="P1164" s="7"/>
      <c r="Q1164" s="7"/>
      <c r="R1164" s="7"/>
      <c r="S1164" s="7"/>
    </row>
    <row r="1165" spans="1:19" s="5" customFormat="1" x14ac:dyDescent="0.2">
      <c r="A1165" s="60"/>
      <c r="B1165" s="4"/>
      <c r="F1165" s="6"/>
      <c r="H1165" s="6"/>
      <c r="I1165" s="6"/>
      <c r="L1165" s="7"/>
      <c r="M1165" s="7"/>
      <c r="N1165" s="7"/>
      <c r="O1165" s="7"/>
      <c r="P1165" s="7"/>
      <c r="Q1165" s="7"/>
      <c r="R1165" s="7"/>
      <c r="S1165" s="7"/>
    </row>
    <row r="1166" spans="1:19" s="5" customFormat="1" x14ac:dyDescent="0.2">
      <c r="A1166" s="60"/>
      <c r="B1166" s="4"/>
      <c r="F1166" s="6"/>
      <c r="H1166" s="6"/>
      <c r="I1166" s="6"/>
      <c r="L1166" s="7"/>
      <c r="M1166" s="7"/>
      <c r="N1166" s="7"/>
      <c r="O1166" s="7"/>
      <c r="P1166" s="7"/>
      <c r="Q1166" s="7"/>
      <c r="R1166" s="7"/>
      <c r="S1166" s="7"/>
    </row>
    <row r="1167" spans="1:19" s="5" customFormat="1" x14ac:dyDescent="0.2">
      <c r="A1167" s="60"/>
      <c r="B1167" s="4"/>
      <c r="E1167" s="6"/>
      <c r="F1167" s="6"/>
      <c r="H1167" s="6"/>
      <c r="I1167" s="6"/>
      <c r="J1167" s="6"/>
      <c r="L1167" s="7"/>
      <c r="M1167" s="7"/>
      <c r="N1167" s="7"/>
      <c r="O1167" s="7"/>
      <c r="P1167" s="7"/>
      <c r="Q1167" s="7"/>
      <c r="R1167" s="7"/>
      <c r="S1167" s="7"/>
    </row>
    <row r="1168" spans="1:19" s="5" customFormat="1" x14ac:dyDescent="0.2">
      <c r="A1168" s="60"/>
      <c r="B1168" s="4"/>
      <c r="D1168" s="6"/>
      <c r="E1168" s="6"/>
      <c r="F1168" s="6"/>
      <c r="H1168" s="6"/>
      <c r="I1168" s="6"/>
      <c r="J1168" s="6"/>
      <c r="L1168" s="7"/>
      <c r="M1168" s="7"/>
      <c r="N1168" s="7"/>
      <c r="O1168" s="7"/>
      <c r="P1168" s="7"/>
      <c r="Q1168" s="7"/>
      <c r="R1168" s="7"/>
      <c r="S1168" s="7"/>
    </row>
    <row r="1169" spans="1:19" s="5" customFormat="1" x14ac:dyDescent="0.2">
      <c r="A1169" s="60"/>
      <c r="B1169" s="4"/>
      <c r="D1169" s="6"/>
      <c r="F1169" s="6"/>
      <c r="H1169" s="6"/>
      <c r="I1169" s="6"/>
      <c r="L1169" s="7"/>
      <c r="M1169" s="7"/>
      <c r="N1169" s="7"/>
      <c r="O1169" s="7"/>
      <c r="P1169" s="7"/>
      <c r="Q1169" s="7"/>
      <c r="R1169" s="7"/>
      <c r="S1169" s="7"/>
    </row>
    <row r="1170" spans="1:19" s="5" customFormat="1" x14ac:dyDescent="0.2">
      <c r="A1170" s="60"/>
      <c r="B1170" s="4"/>
      <c r="E1170" s="6"/>
      <c r="F1170" s="6"/>
      <c r="H1170" s="6"/>
      <c r="I1170" s="6"/>
      <c r="J1170" s="6"/>
      <c r="L1170" s="7"/>
      <c r="M1170" s="7"/>
      <c r="N1170" s="7"/>
      <c r="O1170" s="7"/>
      <c r="P1170" s="7"/>
      <c r="Q1170" s="7"/>
      <c r="R1170" s="7"/>
      <c r="S1170" s="7"/>
    </row>
    <row r="1171" spans="1:19" s="5" customFormat="1" x14ac:dyDescent="0.2">
      <c r="A1171" s="60"/>
      <c r="B1171" s="4"/>
      <c r="D1171" s="6"/>
      <c r="E1171" s="6"/>
      <c r="F1171" s="6"/>
      <c r="H1171" s="6"/>
      <c r="I1171" s="6"/>
      <c r="J1171" s="6"/>
      <c r="L1171" s="7"/>
      <c r="M1171" s="7"/>
      <c r="N1171" s="7"/>
      <c r="O1171" s="7"/>
      <c r="P1171" s="7"/>
      <c r="Q1171" s="7"/>
      <c r="R1171" s="7"/>
      <c r="S1171" s="7"/>
    </row>
    <row r="1172" spans="1:19" s="5" customFormat="1" x14ac:dyDescent="0.2">
      <c r="A1172" s="60"/>
      <c r="B1172" s="4"/>
      <c r="D1172" s="6"/>
      <c r="E1172" s="6"/>
      <c r="F1172" s="6"/>
      <c r="H1172" s="6"/>
      <c r="I1172" s="6"/>
      <c r="J1172" s="6"/>
      <c r="L1172" s="7"/>
      <c r="M1172" s="7"/>
      <c r="N1172" s="7"/>
      <c r="O1172" s="7"/>
      <c r="P1172" s="7"/>
      <c r="Q1172" s="7"/>
      <c r="R1172" s="7"/>
      <c r="S1172" s="7"/>
    </row>
    <row r="1173" spans="1:19" s="5" customFormat="1" x14ac:dyDescent="0.2">
      <c r="A1173" s="60"/>
      <c r="B1173" s="4"/>
      <c r="D1173" s="6"/>
      <c r="E1173" s="6"/>
      <c r="F1173" s="6"/>
      <c r="H1173" s="6"/>
      <c r="I1173" s="6"/>
      <c r="J1173" s="6"/>
      <c r="L1173" s="7"/>
      <c r="M1173" s="7"/>
      <c r="N1173" s="7"/>
      <c r="O1173" s="7"/>
      <c r="P1173" s="7"/>
      <c r="Q1173" s="7"/>
      <c r="R1173" s="7"/>
      <c r="S1173" s="7"/>
    </row>
    <row r="1174" spans="1:19" s="5" customFormat="1" x14ac:dyDescent="0.2">
      <c r="A1174" s="60"/>
      <c r="B1174" s="4"/>
      <c r="D1174" s="6"/>
      <c r="F1174" s="6"/>
      <c r="H1174" s="6"/>
      <c r="I1174" s="6"/>
      <c r="L1174" s="7"/>
      <c r="M1174" s="7"/>
      <c r="N1174" s="7"/>
      <c r="O1174" s="7"/>
      <c r="P1174" s="7"/>
      <c r="Q1174" s="7"/>
      <c r="R1174" s="7"/>
      <c r="S1174" s="7"/>
    </row>
    <row r="1175" spans="1:19" s="5" customFormat="1" x14ac:dyDescent="0.2">
      <c r="A1175" s="60"/>
      <c r="B1175" s="4"/>
      <c r="E1175" s="6"/>
      <c r="F1175" s="6"/>
      <c r="H1175" s="6"/>
      <c r="I1175" s="6"/>
      <c r="J1175" s="6"/>
      <c r="L1175" s="7"/>
      <c r="M1175" s="7"/>
      <c r="N1175" s="7"/>
      <c r="O1175" s="7"/>
      <c r="P1175" s="7"/>
      <c r="Q1175" s="7"/>
      <c r="R1175" s="7"/>
      <c r="S1175" s="7"/>
    </row>
    <row r="1176" spans="1:19" s="5" customFormat="1" x14ac:dyDescent="0.2">
      <c r="A1176" s="60"/>
      <c r="B1176" s="4"/>
      <c r="D1176" s="6"/>
      <c r="F1176" s="6"/>
      <c r="H1176" s="6"/>
      <c r="I1176" s="6"/>
      <c r="L1176" s="7"/>
      <c r="M1176" s="7"/>
      <c r="N1176" s="7"/>
      <c r="O1176" s="7"/>
      <c r="P1176" s="7"/>
      <c r="Q1176" s="7"/>
      <c r="R1176" s="7"/>
      <c r="S1176" s="7"/>
    </row>
    <row r="1177" spans="1:19" s="5" customFormat="1" x14ac:dyDescent="0.2">
      <c r="A1177" s="60"/>
      <c r="B1177" s="4"/>
      <c r="E1177" s="6"/>
      <c r="F1177" s="6"/>
      <c r="H1177" s="6"/>
      <c r="I1177" s="6"/>
      <c r="J1177" s="6"/>
      <c r="L1177" s="7"/>
      <c r="M1177" s="7"/>
      <c r="N1177" s="7"/>
      <c r="O1177" s="7"/>
      <c r="P1177" s="7"/>
      <c r="Q1177" s="7"/>
      <c r="R1177" s="7"/>
      <c r="S1177" s="7"/>
    </row>
    <row r="1178" spans="1:19" s="5" customFormat="1" x14ac:dyDescent="0.2">
      <c r="A1178" s="60"/>
      <c r="B1178" s="4"/>
      <c r="D1178" s="6"/>
      <c r="E1178" s="6"/>
      <c r="F1178" s="6"/>
      <c r="H1178" s="6"/>
      <c r="I1178" s="6"/>
      <c r="J1178" s="6"/>
      <c r="L1178" s="7"/>
      <c r="M1178" s="7"/>
      <c r="N1178" s="7"/>
      <c r="O1178" s="7"/>
      <c r="P1178" s="7"/>
      <c r="Q1178" s="7"/>
      <c r="R1178" s="7"/>
      <c r="S1178" s="7"/>
    </row>
    <row r="1179" spans="1:19" s="5" customFormat="1" x14ac:dyDescent="0.2">
      <c r="A1179" s="60"/>
      <c r="B1179" s="4"/>
      <c r="D1179" s="6"/>
      <c r="F1179" s="6"/>
      <c r="H1179" s="6"/>
      <c r="I1179" s="6"/>
      <c r="L1179" s="7"/>
      <c r="M1179" s="7"/>
      <c r="N1179" s="7"/>
      <c r="O1179" s="7"/>
      <c r="P1179" s="7"/>
      <c r="Q1179" s="7"/>
      <c r="R1179" s="7"/>
      <c r="S1179" s="7"/>
    </row>
    <row r="1180" spans="1:19" s="5" customFormat="1" x14ac:dyDescent="0.2">
      <c r="A1180" s="60"/>
      <c r="B1180" s="4"/>
      <c r="E1180" s="6"/>
      <c r="F1180" s="6"/>
      <c r="H1180" s="6"/>
      <c r="I1180" s="6"/>
      <c r="J1180" s="6"/>
      <c r="L1180" s="7"/>
      <c r="M1180" s="7"/>
      <c r="N1180" s="7"/>
      <c r="O1180" s="7"/>
      <c r="P1180" s="7"/>
      <c r="Q1180" s="7"/>
      <c r="R1180" s="7"/>
      <c r="S1180" s="7"/>
    </row>
    <row r="1181" spans="1:19" s="5" customFormat="1" x14ac:dyDescent="0.2">
      <c r="A1181" s="60"/>
      <c r="B1181" s="4"/>
      <c r="D1181" s="6"/>
      <c r="F1181" s="6"/>
      <c r="H1181" s="6"/>
      <c r="I1181" s="6"/>
      <c r="L1181" s="7"/>
      <c r="M1181" s="7"/>
      <c r="N1181" s="7"/>
      <c r="O1181" s="7"/>
      <c r="P1181" s="7"/>
      <c r="Q1181" s="7"/>
      <c r="R1181" s="7"/>
      <c r="S1181" s="7"/>
    </row>
    <row r="1182" spans="1:19" s="5" customFormat="1" x14ac:dyDescent="0.2">
      <c r="A1182" s="60"/>
      <c r="B1182" s="4"/>
      <c r="F1182" s="6"/>
      <c r="H1182" s="6"/>
      <c r="I1182" s="6"/>
      <c r="L1182" s="7"/>
      <c r="M1182" s="7"/>
      <c r="N1182" s="7"/>
      <c r="O1182" s="7"/>
      <c r="P1182" s="7"/>
      <c r="Q1182" s="7"/>
      <c r="R1182" s="7"/>
      <c r="S1182" s="7"/>
    </row>
    <row r="1183" spans="1:19" s="5" customFormat="1" x14ac:dyDescent="0.2">
      <c r="A1183" s="60"/>
      <c r="B1183" s="4"/>
      <c r="E1183" s="6"/>
      <c r="F1183" s="6"/>
      <c r="H1183" s="6"/>
      <c r="I1183" s="6"/>
      <c r="J1183" s="6"/>
      <c r="L1183" s="7"/>
      <c r="M1183" s="7"/>
      <c r="N1183" s="7"/>
      <c r="O1183" s="7"/>
      <c r="P1183" s="7"/>
      <c r="Q1183" s="7"/>
      <c r="R1183" s="7"/>
      <c r="S1183" s="7"/>
    </row>
    <row r="1184" spans="1:19" s="5" customFormat="1" x14ac:dyDescent="0.2">
      <c r="A1184" s="60"/>
      <c r="B1184" s="4"/>
      <c r="D1184" s="6"/>
      <c r="E1184" s="6"/>
      <c r="F1184" s="6"/>
      <c r="H1184" s="6"/>
      <c r="I1184" s="6"/>
      <c r="J1184" s="6"/>
      <c r="L1184" s="7"/>
      <c r="M1184" s="7"/>
      <c r="N1184" s="7"/>
      <c r="O1184" s="7"/>
      <c r="P1184" s="7"/>
      <c r="Q1184" s="7"/>
      <c r="R1184" s="7"/>
      <c r="S1184" s="7"/>
    </row>
    <row r="1185" spans="1:19" s="5" customFormat="1" x14ac:dyDescent="0.2">
      <c r="A1185" s="60"/>
      <c r="B1185" s="4"/>
      <c r="D1185" s="6"/>
      <c r="E1185" s="6"/>
      <c r="F1185" s="6"/>
      <c r="H1185" s="6"/>
      <c r="I1185" s="6"/>
      <c r="J1185" s="6"/>
      <c r="L1185" s="7"/>
      <c r="M1185" s="7"/>
      <c r="N1185" s="7"/>
      <c r="O1185" s="7"/>
      <c r="P1185" s="7"/>
      <c r="Q1185" s="7"/>
      <c r="R1185" s="7"/>
      <c r="S1185" s="7"/>
    </row>
    <row r="1186" spans="1:19" s="5" customFormat="1" x14ac:dyDescent="0.2">
      <c r="A1186" s="60"/>
      <c r="B1186" s="4"/>
      <c r="D1186" s="6"/>
      <c r="E1186" s="6"/>
      <c r="F1186" s="6"/>
      <c r="H1186" s="6"/>
      <c r="I1186" s="6"/>
      <c r="J1186" s="6"/>
      <c r="L1186" s="7"/>
      <c r="M1186" s="7"/>
      <c r="N1186" s="7"/>
      <c r="O1186" s="7"/>
      <c r="P1186" s="7"/>
      <c r="Q1186" s="7"/>
      <c r="R1186" s="7"/>
      <c r="S1186" s="7"/>
    </row>
    <row r="1187" spans="1:19" s="5" customFormat="1" x14ac:dyDescent="0.2">
      <c r="A1187" s="7"/>
      <c r="B1187" s="4"/>
      <c r="D1187" s="6"/>
      <c r="E1187" s="6"/>
      <c r="F1187" s="6"/>
      <c r="H1187" s="6"/>
      <c r="I1187" s="6"/>
      <c r="J1187" s="6"/>
      <c r="L1187" s="7"/>
      <c r="M1187" s="7"/>
      <c r="N1187" s="7"/>
      <c r="O1187" s="7"/>
      <c r="P1187" s="7"/>
      <c r="Q1187" s="7"/>
      <c r="R1187" s="7"/>
      <c r="S1187" s="7"/>
    </row>
    <row r="1190" spans="1:19" s="5" customFormat="1" x14ac:dyDescent="0.2">
      <c r="A1190" s="7"/>
      <c r="B1190" s="4"/>
      <c r="D1190" s="6"/>
      <c r="E1190" s="6"/>
      <c r="F1190" s="6"/>
      <c r="H1190" s="6"/>
      <c r="I1190" s="6"/>
      <c r="J1190" s="6"/>
      <c r="L1190" s="7"/>
      <c r="M1190" s="7"/>
      <c r="N1190" s="7"/>
      <c r="O1190" s="7"/>
      <c r="P1190" s="7"/>
      <c r="Q1190" s="7"/>
      <c r="R1190" s="7"/>
      <c r="S1190" s="7"/>
    </row>
    <row r="1191" spans="1:19" s="5" customFormat="1" x14ac:dyDescent="0.2">
      <c r="A1191" s="7"/>
      <c r="B1191" s="4"/>
      <c r="D1191" s="6"/>
      <c r="E1191" s="6"/>
      <c r="F1191" s="6"/>
      <c r="H1191" s="6"/>
      <c r="I1191" s="6"/>
      <c r="J1191" s="6"/>
      <c r="L1191" s="7"/>
      <c r="M1191" s="7"/>
      <c r="N1191" s="7"/>
      <c r="O1191" s="7"/>
      <c r="P1191" s="7"/>
      <c r="Q1191" s="7"/>
      <c r="R1191" s="7"/>
      <c r="S1191" s="7"/>
    </row>
    <row r="1192" spans="1:19" s="5" customFormat="1" x14ac:dyDescent="0.2">
      <c r="A1192" s="7"/>
      <c r="B1192" s="4"/>
      <c r="D1192" s="6"/>
      <c r="E1192" s="6"/>
      <c r="F1192" s="6"/>
      <c r="H1192" s="6"/>
      <c r="I1192" s="6"/>
      <c r="J1192" s="6"/>
      <c r="L1192" s="7"/>
      <c r="M1192" s="7"/>
      <c r="N1192" s="7"/>
      <c r="O1192" s="7"/>
      <c r="P1192" s="7"/>
      <c r="Q1192" s="7"/>
      <c r="R1192" s="7"/>
      <c r="S1192" s="7"/>
    </row>
    <row r="1194" spans="1:19" s="5" customFormat="1" x14ac:dyDescent="0.2">
      <c r="A1194" s="7"/>
      <c r="B1194" s="4"/>
      <c r="D1194" s="6"/>
      <c r="F1194" s="6"/>
      <c r="H1194" s="6"/>
      <c r="I1194" s="6"/>
      <c r="L1194" s="7"/>
      <c r="M1194" s="7"/>
      <c r="N1194" s="7"/>
      <c r="O1194" s="7"/>
      <c r="P1194" s="7"/>
      <c r="Q1194" s="7"/>
      <c r="R1194" s="7"/>
      <c r="S1194" s="7"/>
    </row>
    <row r="1195" spans="1:19" s="5" customFormat="1" x14ac:dyDescent="0.2">
      <c r="A1195" s="7"/>
      <c r="B1195" s="4"/>
      <c r="E1195" s="6"/>
      <c r="F1195" s="6"/>
      <c r="H1195" s="6"/>
      <c r="I1195" s="6"/>
      <c r="J1195" s="6"/>
      <c r="L1195" s="7"/>
      <c r="M1195" s="7"/>
      <c r="N1195" s="7"/>
      <c r="O1195" s="7"/>
      <c r="P1195" s="7"/>
      <c r="Q1195" s="7"/>
      <c r="R1195" s="7"/>
      <c r="S1195" s="7"/>
    </row>
    <row r="1196" spans="1:19" s="5" customFormat="1" x14ac:dyDescent="0.2">
      <c r="A1196" s="7"/>
      <c r="B1196" s="4"/>
      <c r="D1196" s="6"/>
      <c r="F1196" s="6"/>
      <c r="H1196" s="6"/>
      <c r="I1196" s="6"/>
      <c r="L1196" s="7"/>
      <c r="M1196" s="7"/>
      <c r="N1196" s="7"/>
      <c r="O1196" s="7"/>
      <c r="P1196" s="7"/>
      <c r="Q1196" s="7"/>
      <c r="R1196" s="7"/>
      <c r="S1196" s="7"/>
    </row>
    <row r="1197" spans="1:19" s="5" customFormat="1" x14ac:dyDescent="0.2">
      <c r="A1197" s="7"/>
      <c r="B1197" s="4"/>
      <c r="E1197" s="6"/>
      <c r="F1197" s="6"/>
      <c r="H1197" s="6"/>
      <c r="I1197" s="6"/>
      <c r="J1197" s="6"/>
      <c r="L1197" s="7"/>
      <c r="M1197" s="7"/>
      <c r="N1197" s="7"/>
      <c r="O1197" s="7"/>
      <c r="P1197" s="7"/>
      <c r="Q1197" s="7"/>
      <c r="R1197" s="7"/>
      <c r="S1197" s="7"/>
    </row>
    <row r="1198" spans="1:19" s="5" customFormat="1" x14ac:dyDescent="0.2">
      <c r="A1198" s="7"/>
      <c r="B1198" s="4"/>
      <c r="D1198" s="6"/>
      <c r="F1198" s="6"/>
      <c r="H1198" s="6"/>
      <c r="I1198" s="6"/>
      <c r="L1198" s="7"/>
      <c r="M1198" s="7"/>
      <c r="N1198" s="7"/>
      <c r="O1198" s="7"/>
      <c r="P1198" s="7"/>
      <c r="Q1198" s="7"/>
      <c r="R1198" s="7"/>
      <c r="S1198" s="7"/>
    </row>
    <row r="1199" spans="1:19" s="5" customFormat="1" x14ac:dyDescent="0.2">
      <c r="A1199" s="7"/>
      <c r="B1199" s="4"/>
      <c r="E1199" s="6"/>
      <c r="F1199" s="6"/>
      <c r="H1199" s="6"/>
      <c r="I1199" s="6"/>
      <c r="J1199" s="6"/>
      <c r="L1199" s="7"/>
      <c r="M1199" s="7"/>
      <c r="N1199" s="7"/>
      <c r="O1199" s="7"/>
      <c r="P1199" s="7"/>
      <c r="Q1199" s="7"/>
      <c r="R1199" s="7"/>
      <c r="S1199" s="7"/>
    </row>
    <row r="1200" spans="1:19" s="5" customFormat="1" x14ac:dyDescent="0.2">
      <c r="A1200" s="7"/>
      <c r="B1200" s="4"/>
      <c r="D1200" s="6"/>
      <c r="F1200" s="6"/>
      <c r="H1200" s="6"/>
      <c r="I1200" s="6"/>
      <c r="L1200" s="7"/>
      <c r="M1200" s="7"/>
      <c r="N1200" s="7"/>
      <c r="O1200" s="7"/>
      <c r="P1200" s="7"/>
      <c r="Q1200" s="7"/>
      <c r="R1200" s="7"/>
      <c r="S1200" s="7"/>
    </row>
    <row r="1201" spans="1:19" s="5" customFormat="1" x14ac:dyDescent="0.2">
      <c r="A1201" s="7"/>
      <c r="B1201" s="4"/>
      <c r="F1201" s="6"/>
      <c r="H1201" s="6"/>
      <c r="I1201" s="6"/>
      <c r="L1201" s="7"/>
      <c r="M1201" s="7"/>
      <c r="N1201" s="7"/>
      <c r="O1201" s="7"/>
      <c r="P1201" s="7"/>
      <c r="Q1201" s="7"/>
      <c r="R1201" s="7"/>
      <c r="S1201" s="7"/>
    </row>
    <row r="1202" spans="1:19" s="5" customFormat="1" x14ac:dyDescent="0.2">
      <c r="A1202" s="7"/>
      <c r="B1202" s="4"/>
      <c r="E1202" s="6"/>
      <c r="F1202" s="6"/>
      <c r="H1202" s="6"/>
      <c r="I1202" s="6"/>
      <c r="J1202" s="6"/>
      <c r="L1202" s="7"/>
      <c r="M1202" s="7"/>
      <c r="N1202" s="7"/>
      <c r="O1202" s="7"/>
      <c r="P1202" s="7"/>
      <c r="Q1202" s="7"/>
      <c r="R1202" s="7"/>
      <c r="S1202" s="7"/>
    </row>
    <row r="1203" spans="1:19" s="5" customFormat="1" x14ac:dyDescent="0.2">
      <c r="A1203" s="7"/>
      <c r="B1203" s="4"/>
      <c r="D1203" s="6"/>
      <c r="F1203" s="6"/>
      <c r="H1203" s="6"/>
      <c r="I1203" s="6"/>
      <c r="L1203" s="7"/>
      <c r="M1203" s="7"/>
      <c r="N1203" s="7"/>
      <c r="O1203" s="7"/>
      <c r="P1203" s="7"/>
      <c r="Q1203" s="7"/>
      <c r="R1203" s="7"/>
      <c r="S1203" s="7"/>
    </row>
    <row r="1204" spans="1:19" s="5" customFormat="1" x14ac:dyDescent="0.2">
      <c r="A1204" s="7"/>
      <c r="B1204" s="4"/>
      <c r="F1204" s="6"/>
      <c r="H1204" s="6"/>
      <c r="I1204" s="6"/>
      <c r="L1204" s="7"/>
      <c r="M1204" s="7"/>
      <c r="N1204" s="7"/>
      <c r="O1204" s="7"/>
      <c r="P1204" s="7"/>
      <c r="Q1204" s="7"/>
      <c r="R1204" s="7"/>
      <c r="S1204" s="7"/>
    </row>
    <row r="1205" spans="1:19" s="5" customFormat="1" x14ac:dyDescent="0.2">
      <c r="A1205" s="7"/>
      <c r="B1205" s="4"/>
      <c r="E1205" s="6"/>
      <c r="F1205" s="6"/>
      <c r="H1205" s="6"/>
      <c r="I1205" s="6"/>
      <c r="J1205" s="6"/>
      <c r="L1205" s="7"/>
      <c r="M1205" s="7"/>
      <c r="N1205" s="7"/>
      <c r="O1205" s="7"/>
      <c r="P1205" s="7"/>
      <c r="Q1205" s="7"/>
      <c r="R1205" s="7"/>
      <c r="S1205" s="7"/>
    </row>
    <row r="1207" spans="1:19" s="5" customFormat="1" x14ac:dyDescent="0.2">
      <c r="A1207" s="7"/>
      <c r="B1207" s="4"/>
      <c r="D1207" s="6"/>
      <c r="E1207" s="6"/>
      <c r="F1207" s="6"/>
      <c r="H1207" s="6"/>
      <c r="I1207" s="6"/>
      <c r="J1207" s="6"/>
      <c r="L1207" s="7"/>
      <c r="M1207" s="7"/>
      <c r="N1207" s="7"/>
      <c r="O1207" s="7"/>
      <c r="P1207" s="7"/>
      <c r="Q1207" s="7"/>
      <c r="R1207" s="7"/>
      <c r="S1207" s="7"/>
    </row>
    <row r="1208" spans="1:19" s="5" customFormat="1" x14ac:dyDescent="0.2">
      <c r="A1208" s="7"/>
      <c r="B1208" s="4"/>
      <c r="D1208" s="6"/>
      <c r="E1208" s="6"/>
      <c r="F1208" s="6"/>
      <c r="H1208" s="6"/>
      <c r="I1208" s="6"/>
      <c r="J1208" s="6"/>
      <c r="L1208" s="7"/>
      <c r="M1208" s="7"/>
      <c r="N1208" s="7"/>
      <c r="O1208" s="7"/>
      <c r="P1208" s="7"/>
      <c r="Q1208" s="7"/>
      <c r="R1208" s="7"/>
      <c r="S1208" s="7"/>
    </row>
    <row r="1211" spans="1:19" s="5" customFormat="1" x14ac:dyDescent="0.2">
      <c r="A1211" s="7"/>
      <c r="B1211" s="4"/>
      <c r="D1211" s="6"/>
      <c r="F1211" s="6"/>
      <c r="H1211" s="6"/>
      <c r="I1211" s="6"/>
      <c r="L1211" s="7"/>
      <c r="M1211" s="7"/>
      <c r="N1211" s="7"/>
      <c r="O1211" s="7"/>
      <c r="P1211" s="7"/>
      <c r="Q1211" s="7"/>
      <c r="R1211" s="7"/>
      <c r="S1211" s="7"/>
    </row>
    <row r="1212" spans="1:19" s="5" customFormat="1" x14ac:dyDescent="0.2">
      <c r="A1212" s="7"/>
      <c r="B1212" s="4"/>
      <c r="E1212" s="6"/>
      <c r="F1212" s="6"/>
      <c r="H1212" s="6"/>
      <c r="I1212" s="6"/>
      <c r="J1212" s="6"/>
      <c r="L1212" s="7"/>
      <c r="M1212" s="7"/>
      <c r="N1212" s="7"/>
      <c r="O1212" s="7"/>
      <c r="P1212" s="7"/>
      <c r="Q1212" s="7"/>
      <c r="R1212" s="7"/>
      <c r="S1212" s="7"/>
    </row>
    <row r="1220" spans="1:19" s="5" customFormat="1" x14ac:dyDescent="0.2">
      <c r="A1220" s="7"/>
      <c r="B1220" s="4"/>
      <c r="D1220" s="6"/>
      <c r="F1220" s="6"/>
      <c r="H1220" s="6"/>
      <c r="I1220" s="6"/>
      <c r="L1220" s="7"/>
      <c r="M1220" s="7"/>
      <c r="N1220" s="7"/>
      <c r="O1220" s="7"/>
      <c r="P1220" s="7"/>
      <c r="Q1220" s="7"/>
      <c r="R1220" s="7"/>
      <c r="S1220" s="7"/>
    </row>
    <row r="1221" spans="1:19" s="5" customFormat="1" x14ac:dyDescent="0.2">
      <c r="A1221" s="7"/>
      <c r="B1221" s="4"/>
      <c r="F1221" s="6"/>
      <c r="H1221" s="6"/>
      <c r="I1221" s="6"/>
      <c r="L1221" s="7"/>
      <c r="M1221" s="7"/>
      <c r="N1221" s="7"/>
      <c r="O1221" s="7"/>
      <c r="P1221" s="7"/>
      <c r="Q1221" s="7"/>
      <c r="R1221" s="7"/>
      <c r="S1221" s="7"/>
    </row>
    <row r="1222" spans="1:19" s="5" customFormat="1" x14ac:dyDescent="0.2">
      <c r="A1222" s="7"/>
      <c r="B1222" s="4"/>
      <c r="F1222" s="6"/>
      <c r="H1222" s="6"/>
      <c r="I1222" s="6"/>
      <c r="L1222" s="7"/>
      <c r="M1222" s="7"/>
      <c r="N1222" s="7"/>
      <c r="O1222" s="7"/>
      <c r="P1222" s="7"/>
      <c r="Q1222" s="7"/>
      <c r="R1222" s="7"/>
      <c r="S1222" s="7"/>
    </row>
    <row r="1223" spans="1:19" s="5" customFormat="1" x14ac:dyDescent="0.2">
      <c r="A1223" s="7"/>
      <c r="B1223" s="4"/>
      <c r="F1223" s="6"/>
      <c r="H1223" s="6"/>
      <c r="I1223" s="6"/>
      <c r="L1223" s="7"/>
      <c r="M1223" s="7"/>
      <c r="N1223" s="7"/>
      <c r="O1223" s="7"/>
      <c r="P1223" s="7"/>
      <c r="Q1223" s="7"/>
      <c r="R1223" s="7"/>
      <c r="S1223" s="7"/>
    </row>
    <row r="1224" spans="1:19" s="5" customFormat="1" x14ac:dyDescent="0.2">
      <c r="A1224" s="7"/>
      <c r="B1224" s="4"/>
      <c r="E1224" s="6"/>
      <c r="F1224" s="6"/>
      <c r="H1224" s="6"/>
      <c r="I1224" s="6"/>
      <c r="J1224" s="6"/>
      <c r="L1224" s="7"/>
      <c r="M1224" s="7"/>
      <c r="N1224" s="7"/>
      <c r="O1224" s="7"/>
      <c r="P1224" s="7"/>
      <c r="Q1224" s="7"/>
      <c r="R1224" s="7"/>
      <c r="S1224" s="7"/>
    </row>
    <row r="1226" spans="1:19" s="5" customFormat="1" x14ac:dyDescent="0.2">
      <c r="A1226" s="7"/>
      <c r="B1226" s="4"/>
      <c r="D1226" s="6"/>
      <c r="E1226" s="6"/>
      <c r="F1226" s="6"/>
      <c r="H1226" s="6"/>
      <c r="I1226" s="6"/>
      <c r="J1226" s="6"/>
      <c r="L1226" s="7"/>
      <c r="M1226" s="7"/>
      <c r="N1226" s="7"/>
      <c r="O1226" s="7"/>
      <c r="P1226" s="7"/>
      <c r="Q1226" s="7"/>
      <c r="R1226" s="7"/>
      <c r="S1226" s="7"/>
    </row>
    <row r="1227" spans="1:19" s="5" customFormat="1" x14ac:dyDescent="0.2">
      <c r="A1227" s="7"/>
      <c r="B1227" s="4"/>
      <c r="D1227" s="6"/>
      <c r="F1227" s="6"/>
      <c r="H1227" s="6"/>
      <c r="I1227" s="6"/>
      <c r="L1227" s="7"/>
      <c r="M1227" s="7"/>
      <c r="N1227" s="7"/>
      <c r="O1227" s="7"/>
      <c r="P1227" s="7"/>
      <c r="Q1227" s="7"/>
      <c r="R1227" s="7"/>
      <c r="S1227" s="7"/>
    </row>
    <row r="1228" spans="1:19" s="5" customFormat="1" x14ac:dyDescent="0.2">
      <c r="A1228" s="7"/>
      <c r="B1228" s="4"/>
      <c r="F1228" s="6"/>
      <c r="H1228" s="6"/>
      <c r="I1228" s="6"/>
      <c r="L1228" s="7"/>
      <c r="M1228" s="7"/>
      <c r="N1228" s="7"/>
      <c r="O1228" s="7"/>
      <c r="P1228" s="7"/>
      <c r="Q1228" s="7"/>
      <c r="R1228" s="7"/>
      <c r="S1228" s="7"/>
    </row>
    <row r="1229" spans="1:19" s="5" customFormat="1" x14ac:dyDescent="0.2">
      <c r="A1229" s="7"/>
      <c r="B1229" s="4"/>
      <c r="E1229" s="6"/>
      <c r="F1229" s="6"/>
      <c r="H1229" s="6"/>
      <c r="I1229" s="6"/>
      <c r="J1229" s="6"/>
      <c r="L1229" s="7"/>
      <c r="M1229" s="7"/>
      <c r="N1229" s="7"/>
      <c r="O1229" s="7"/>
      <c r="P1229" s="7"/>
      <c r="Q1229" s="7"/>
      <c r="R1229" s="7"/>
      <c r="S1229" s="7"/>
    </row>
    <row r="1230" spans="1:19" s="5" customFormat="1" x14ac:dyDescent="0.2">
      <c r="A1230" s="7"/>
      <c r="B1230" s="4"/>
      <c r="D1230" s="6"/>
      <c r="E1230" s="6"/>
      <c r="F1230" s="6"/>
      <c r="H1230" s="6"/>
      <c r="I1230" s="6"/>
      <c r="J1230" s="6"/>
      <c r="L1230" s="7"/>
      <c r="M1230" s="7"/>
      <c r="N1230" s="7"/>
      <c r="O1230" s="7"/>
      <c r="P1230" s="7"/>
      <c r="Q1230" s="7"/>
      <c r="R1230" s="7"/>
      <c r="S1230" s="7"/>
    </row>
    <row r="1237" spans="1:19" s="5" customFormat="1" x14ac:dyDescent="0.2">
      <c r="A1237" s="7"/>
      <c r="B1237" s="4"/>
      <c r="D1237" s="6"/>
      <c r="E1237" s="6"/>
      <c r="F1237" s="6"/>
      <c r="H1237" s="6"/>
      <c r="I1237" s="6"/>
      <c r="J1237" s="6"/>
      <c r="L1237" s="7"/>
      <c r="M1237" s="7"/>
      <c r="N1237" s="7"/>
      <c r="O1237" s="7"/>
      <c r="P1237" s="7"/>
      <c r="Q1237" s="7"/>
      <c r="R1237" s="7"/>
      <c r="S1237" s="7"/>
    </row>
    <row r="1238" spans="1:19" s="5" customFormat="1" x14ac:dyDescent="0.2">
      <c r="A1238" s="7"/>
      <c r="B1238" s="4"/>
      <c r="D1238" s="6"/>
      <c r="F1238" s="6"/>
      <c r="H1238" s="6"/>
      <c r="I1238" s="6"/>
      <c r="L1238" s="7"/>
      <c r="M1238" s="7"/>
      <c r="N1238" s="7"/>
      <c r="O1238" s="7"/>
      <c r="P1238" s="7"/>
      <c r="Q1238" s="7"/>
      <c r="R1238" s="7"/>
      <c r="S1238" s="7"/>
    </row>
    <row r="1239" spans="1:19" s="5" customFormat="1" x14ac:dyDescent="0.2">
      <c r="A1239" s="7"/>
      <c r="B1239" s="4"/>
      <c r="E1239" s="6"/>
      <c r="F1239" s="6"/>
      <c r="H1239" s="6"/>
      <c r="I1239" s="6"/>
      <c r="J1239" s="6"/>
      <c r="L1239" s="7"/>
      <c r="M1239" s="7"/>
      <c r="N1239" s="7"/>
      <c r="O1239" s="7"/>
      <c r="P1239" s="7"/>
      <c r="Q1239" s="7"/>
      <c r="R1239" s="7"/>
      <c r="S1239" s="7"/>
    </row>
    <row r="1246" spans="1:19" s="5" customFormat="1" x14ac:dyDescent="0.2">
      <c r="A1246" s="7"/>
      <c r="B1246" s="4"/>
      <c r="D1246" s="6"/>
      <c r="E1246" s="6"/>
      <c r="F1246" s="6"/>
      <c r="H1246" s="6"/>
      <c r="I1246" s="6"/>
      <c r="J1246" s="6"/>
      <c r="L1246" s="7"/>
      <c r="M1246" s="7"/>
      <c r="N1246" s="7"/>
      <c r="O1246" s="7"/>
      <c r="P1246" s="7"/>
      <c r="Q1246" s="7"/>
      <c r="R1246" s="7"/>
      <c r="S1246" s="7"/>
    </row>
    <row r="1247" spans="1:19" s="5" customFormat="1" x14ac:dyDescent="0.2">
      <c r="A1247" s="7"/>
      <c r="B1247" s="4"/>
      <c r="D1247" s="6"/>
      <c r="E1247" s="6"/>
      <c r="F1247" s="6"/>
      <c r="H1247" s="6"/>
      <c r="I1247" s="6"/>
      <c r="J1247" s="6"/>
      <c r="L1247" s="7"/>
      <c r="M1247" s="7"/>
      <c r="N1247" s="7"/>
      <c r="O1247" s="7"/>
      <c r="P1247" s="7"/>
      <c r="Q1247" s="7"/>
      <c r="R1247" s="7"/>
      <c r="S1247" s="7"/>
    </row>
    <row r="1248" spans="1:19" s="5" customFormat="1" x14ac:dyDescent="0.2">
      <c r="A1248" s="7"/>
      <c r="B1248" s="4"/>
      <c r="D1248" s="6"/>
      <c r="F1248" s="6"/>
      <c r="H1248" s="6"/>
      <c r="I1248" s="6"/>
      <c r="L1248" s="7"/>
      <c r="M1248" s="7"/>
      <c r="N1248" s="7"/>
      <c r="O1248" s="7"/>
      <c r="P1248" s="7"/>
      <c r="Q1248" s="7"/>
      <c r="R1248" s="7"/>
      <c r="S1248" s="7"/>
    </row>
    <row r="1249" spans="1:19" s="5" customFormat="1" x14ac:dyDescent="0.2">
      <c r="A1249" s="7"/>
      <c r="B1249" s="4"/>
      <c r="E1249" s="6"/>
      <c r="F1249" s="6"/>
      <c r="H1249" s="6"/>
      <c r="I1249" s="6"/>
      <c r="J1249" s="6"/>
      <c r="L1249" s="7"/>
      <c r="M1249" s="7"/>
      <c r="N1249" s="7"/>
      <c r="O1249" s="7"/>
      <c r="P1249" s="7"/>
      <c r="Q1249" s="7"/>
      <c r="R1249" s="7"/>
      <c r="S1249" s="7"/>
    </row>
    <row r="1252" spans="1:19" s="5" customFormat="1" x14ac:dyDescent="0.2">
      <c r="A1252" s="7"/>
      <c r="B1252" s="4"/>
      <c r="D1252" s="6"/>
      <c r="F1252" s="6"/>
      <c r="H1252" s="6"/>
      <c r="I1252" s="6"/>
      <c r="L1252" s="7"/>
      <c r="M1252" s="7"/>
      <c r="N1252" s="7"/>
      <c r="O1252" s="7"/>
      <c r="P1252" s="7"/>
      <c r="Q1252" s="7"/>
      <c r="R1252" s="7"/>
      <c r="S1252" s="7"/>
    </row>
    <row r="1253" spans="1:19" s="5" customFormat="1" x14ac:dyDescent="0.2">
      <c r="A1253" s="7"/>
      <c r="B1253" s="4"/>
      <c r="E1253" s="6"/>
      <c r="F1253" s="6"/>
      <c r="H1253" s="6"/>
      <c r="I1253" s="6"/>
      <c r="J1253" s="6"/>
      <c r="L1253" s="7"/>
      <c r="M1253" s="7"/>
      <c r="N1253" s="7"/>
      <c r="O1253" s="7"/>
      <c r="P1253" s="7"/>
      <c r="Q1253" s="7"/>
      <c r="R1253" s="7"/>
      <c r="S1253" s="7"/>
    </row>
    <row r="1254" spans="1:19" s="5" customFormat="1" x14ac:dyDescent="0.2">
      <c r="A1254" s="7"/>
      <c r="B1254" s="4"/>
      <c r="D1254" s="6"/>
      <c r="E1254" s="6"/>
      <c r="F1254" s="6"/>
      <c r="H1254" s="6"/>
      <c r="I1254" s="6"/>
      <c r="J1254" s="6"/>
      <c r="L1254" s="7"/>
      <c r="M1254" s="7"/>
      <c r="N1254" s="7"/>
      <c r="O1254" s="7"/>
      <c r="P1254" s="7"/>
      <c r="Q1254" s="7"/>
      <c r="R1254" s="7"/>
      <c r="S1254" s="7"/>
    </row>
    <row r="1256" spans="1:19" s="5" customFormat="1" x14ac:dyDescent="0.2">
      <c r="A1256" s="7"/>
      <c r="B1256" s="4"/>
      <c r="D1256" s="6"/>
      <c r="F1256" s="6"/>
      <c r="H1256" s="6"/>
      <c r="I1256" s="6"/>
      <c r="L1256" s="7"/>
      <c r="M1256" s="7"/>
      <c r="N1256" s="7"/>
      <c r="O1256" s="7"/>
      <c r="P1256" s="7"/>
      <c r="Q1256" s="7"/>
      <c r="R1256" s="7"/>
      <c r="S1256" s="7"/>
    </row>
    <row r="1257" spans="1:19" s="5" customFormat="1" x14ac:dyDescent="0.2">
      <c r="A1257" s="7"/>
      <c r="B1257" s="4"/>
      <c r="E1257" s="6"/>
      <c r="F1257" s="6"/>
      <c r="H1257" s="6"/>
      <c r="I1257" s="6"/>
      <c r="J1257" s="6"/>
      <c r="L1257" s="7"/>
      <c r="M1257" s="7"/>
      <c r="N1257" s="7"/>
      <c r="O1257" s="7"/>
      <c r="P1257" s="7"/>
      <c r="Q1257" s="7"/>
      <c r="R1257" s="7"/>
      <c r="S1257" s="7"/>
    </row>
    <row r="1261" spans="1:19" s="5" customFormat="1" x14ac:dyDescent="0.2">
      <c r="A1261" s="7"/>
      <c r="B1261" s="4"/>
      <c r="D1261" s="6"/>
      <c r="F1261" s="6"/>
      <c r="H1261" s="6"/>
      <c r="I1261" s="6"/>
      <c r="L1261" s="7"/>
      <c r="M1261" s="7"/>
      <c r="N1261" s="7"/>
      <c r="O1261" s="7"/>
      <c r="P1261" s="7"/>
      <c r="Q1261" s="7"/>
      <c r="R1261" s="7"/>
      <c r="S1261" s="7"/>
    </row>
    <row r="1262" spans="1:19" s="5" customFormat="1" x14ac:dyDescent="0.2">
      <c r="A1262" s="7"/>
      <c r="B1262" s="4"/>
      <c r="E1262" s="6"/>
      <c r="F1262" s="6"/>
      <c r="H1262" s="6"/>
      <c r="I1262" s="6"/>
      <c r="J1262" s="6"/>
      <c r="L1262" s="7"/>
      <c r="M1262" s="7"/>
      <c r="N1262" s="7"/>
      <c r="O1262" s="7"/>
      <c r="P1262" s="7"/>
      <c r="Q1262" s="7"/>
      <c r="R1262" s="7"/>
      <c r="S1262" s="7"/>
    </row>
    <row r="1264" spans="1:19" s="5" customFormat="1" x14ac:dyDescent="0.2">
      <c r="A1264" s="7"/>
      <c r="B1264" s="4"/>
      <c r="D1264" s="6"/>
      <c r="E1264" s="6"/>
      <c r="F1264" s="6"/>
      <c r="H1264" s="6"/>
      <c r="I1264" s="6"/>
      <c r="J1264" s="6"/>
      <c r="L1264" s="7"/>
      <c r="M1264" s="7"/>
      <c r="N1264" s="7"/>
      <c r="O1264" s="7"/>
      <c r="P1264" s="7"/>
      <c r="Q1264" s="7"/>
      <c r="R1264" s="7"/>
      <c r="S1264" s="7"/>
    </row>
    <row r="1266" spans="1:19" s="5" customFormat="1" x14ac:dyDescent="0.2">
      <c r="A1266" s="7"/>
      <c r="B1266" s="4"/>
      <c r="D1266" s="6"/>
      <c r="F1266" s="6"/>
      <c r="H1266" s="6"/>
      <c r="I1266" s="6"/>
      <c r="L1266" s="7"/>
      <c r="M1266" s="7"/>
      <c r="N1266" s="7"/>
      <c r="O1266" s="7"/>
      <c r="P1266" s="7"/>
      <c r="Q1266" s="7"/>
      <c r="R1266" s="7"/>
      <c r="S1266" s="7"/>
    </row>
    <row r="1267" spans="1:19" s="5" customFormat="1" x14ac:dyDescent="0.2">
      <c r="A1267" s="7"/>
      <c r="B1267" s="4"/>
      <c r="E1267" s="6"/>
      <c r="F1267" s="6"/>
      <c r="H1267" s="6"/>
      <c r="I1267" s="6"/>
      <c r="J1267" s="6"/>
      <c r="L1267" s="7"/>
      <c r="M1267" s="7"/>
      <c r="N1267" s="7"/>
      <c r="O1267" s="7"/>
      <c r="P1267" s="7"/>
      <c r="Q1267" s="7"/>
      <c r="R1267" s="7"/>
      <c r="S1267" s="7"/>
    </row>
    <row r="1271" spans="1:19" s="5" customFormat="1" x14ac:dyDescent="0.2">
      <c r="A1271" s="7"/>
      <c r="B1271" s="4"/>
      <c r="D1271" s="6"/>
      <c r="F1271" s="6"/>
      <c r="H1271" s="6"/>
      <c r="I1271" s="6"/>
      <c r="L1271" s="7"/>
      <c r="M1271" s="7"/>
      <c r="N1271" s="7"/>
      <c r="O1271" s="7"/>
      <c r="P1271" s="7"/>
      <c r="Q1271" s="7"/>
      <c r="R1271" s="7"/>
      <c r="S1271" s="7"/>
    </row>
    <row r="1272" spans="1:19" s="5" customFormat="1" x14ac:dyDescent="0.2">
      <c r="A1272" s="7"/>
      <c r="B1272" s="4"/>
      <c r="E1272" s="6"/>
      <c r="F1272" s="6"/>
      <c r="H1272" s="6"/>
      <c r="I1272" s="6"/>
      <c r="J1272" s="6"/>
      <c r="L1272" s="7"/>
      <c r="M1272" s="7"/>
      <c r="N1272" s="7"/>
      <c r="O1272" s="7"/>
      <c r="P1272" s="7"/>
      <c r="Q1272" s="7"/>
      <c r="R1272" s="7"/>
      <c r="S1272" s="7"/>
    </row>
    <row r="1274" spans="1:19" s="5" customFormat="1" x14ac:dyDescent="0.2">
      <c r="A1274" s="7"/>
      <c r="B1274" s="4"/>
      <c r="D1274" s="6"/>
      <c r="F1274" s="6"/>
      <c r="H1274" s="6"/>
      <c r="I1274" s="6"/>
      <c r="L1274" s="7"/>
      <c r="M1274" s="7"/>
      <c r="N1274" s="7"/>
      <c r="O1274" s="7"/>
      <c r="P1274" s="7"/>
      <c r="Q1274" s="7"/>
      <c r="R1274" s="7"/>
      <c r="S1274" s="7"/>
    </row>
    <row r="1275" spans="1:19" s="5" customFormat="1" x14ac:dyDescent="0.2">
      <c r="A1275" s="7"/>
      <c r="B1275" s="4"/>
      <c r="E1275" s="6"/>
      <c r="F1275" s="6"/>
      <c r="H1275" s="6"/>
      <c r="I1275" s="6"/>
      <c r="J1275" s="6"/>
      <c r="L1275" s="7"/>
      <c r="M1275" s="7"/>
      <c r="N1275" s="7"/>
      <c r="O1275" s="7"/>
      <c r="P1275" s="7"/>
      <c r="Q1275" s="7"/>
      <c r="R1275" s="7"/>
      <c r="S1275" s="7"/>
    </row>
    <row r="1276" spans="1:19" s="5" customFormat="1" x14ac:dyDescent="0.2">
      <c r="A1276" s="7"/>
      <c r="B1276" s="4"/>
      <c r="D1276" s="6"/>
      <c r="F1276" s="6"/>
      <c r="H1276" s="6"/>
      <c r="I1276" s="6"/>
      <c r="L1276" s="7"/>
      <c r="M1276" s="7"/>
      <c r="N1276" s="7"/>
      <c r="O1276" s="7"/>
      <c r="P1276" s="7"/>
      <c r="Q1276" s="7"/>
      <c r="R1276" s="7"/>
      <c r="S1276" s="7"/>
    </row>
    <row r="1277" spans="1:19" s="5" customFormat="1" x14ac:dyDescent="0.2">
      <c r="A1277" s="7"/>
      <c r="B1277" s="4"/>
      <c r="E1277" s="6"/>
      <c r="F1277" s="6"/>
      <c r="H1277" s="6"/>
      <c r="I1277" s="6"/>
      <c r="J1277" s="6"/>
      <c r="L1277" s="7"/>
      <c r="M1277" s="7"/>
      <c r="N1277" s="7"/>
      <c r="O1277" s="7"/>
      <c r="P1277" s="7"/>
      <c r="Q1277" s="7"/>
      <c r="R1277" s="7"/>
      <c r="S1277" s="7"/>
    </row>
    <row r="1278" spans="1:19" s="5" customFormat="1" x14ac:dyDescent="0.2">
      <c r="A1278" s="7"/>
      <c r="B1278" s="4"/>
      <c r="D1278" s="6"/>
      <c r="E1278" s="6"/>
      <c r="F1278" s="6"/>
      <c r="H1278" s="6"/>
      <c r="I1278" s="6"/>
      <c r="J1278" s="6"/>
      <c r="L1278" s="7"/>
      <c r="M1278" s="7"/>
      <c r="N1278" s="7"/>
      <c r="O1278" s="7"/>
      <c r="P1278" s="7"/>
      <c r="Q1278" s="7"/>
      <c r="R1278" s="7"/>
      <c r="S1278" s="7"/>
    </row>
    <row r="1279" spans="1:19" s="5" customFormat="1" x14ac:dyDescent="0.2">
      <c r="A1279" s="7"/>
      <c r="B1279" s="4"/>
      <c r="D1279" s="6"/>
      <c r="F1279" s="6"/>
      <c r="H1279" s="6"/>
      <c r="I1279" s="6"/>
      <c r="L1279" s="7"/>
      <c r="M1279" s="7"/>
      <c r="N1279" s="7"/>
      <c r="O1279" s="7"/>
      <c r="P1279" s="7"/>
      <c r="Q1279" s="7"/>
      <c r="R1279" s="7"/>
      <c r="S1279" s="7"/>
    </row>
    <row r="1280" spans="1:19" s="5" customFormat="1" x14ac:dyDescent="0.2">
      <c r="A1280" s="7"/>
      <c r="B1280" s="4"/>
      <c r="F1280" s="6"/>
      <c r="H1280" s="6"/>
      <c r="I1280" s="6"/>
      <c r="L1280" s="7"/>
      <c r="M1280" s="7"/>
      <c r="N1280" s="7"/>
      <c r="O1280" s="7"/>
      <c r="P1280" s="7"/>
      <c r="Q1280" s="7"/>
      <c r="R1280" s="7"/>
      <c r="S1280" s="7"/>
    </row>
    <row r="1281" spans="1:19" s="5" customFormat="1" x14ac:dyDescent="0.2">
      <c r="A1281" s="7"/>
      <c r="B1281" s="4"/>
      <c r="E1281" s="6"/>
      <c r="F1281" s="6"/>
      <c r="H1281" s="6"/>
      <c r="I1281" s="6"/>
      <c r="J1281" s="6"/>
      <c r="L1281" s="7"/>
      <c r="M1281" s="7"/>
      <c r="N1281" s="7"/>
      <c r="O1281" s="7"/>
      <c r="P1281" s="7"/>
      <c r="Q1281" s="7"/>
      <c r="R1281" s="7"/>
      <c r="S1281" s="7"/>
    </row>
    <row r="1282" spans="1:19" s="5" customFormat="1" x14ac:dyDescent="0.2">
      <c r="A1282" s="7"/>
      <c r="B1282" s="4"/>
      <c r="D1282" s="6"/>
      <c r="E1282" s="6"/>
      <c r="F1282" s="6"/>
      <c r="H1282" s="6"/>
      <c r="I1282" s="6"/>
      <c r="J1282" s="6"/>
      <c r="L1282" s="7"/>
      <c r="M1282" s="7"/>
      <c r="N1282" s="7"/>
      <c r="O1282" s="7"/>
      <c r="P1282" s="7"/>
      <c r="Q1282" s="7"/>
      <c r="R1282" s="7"/>
      <c r="S1282" s="7"/>
    </row>
    <row r="1287" spans="1:19" s="5" customFormat="1" x14ac:dyDescent="0.2">
      <c r="A1287" s="7"/>
      <c r="B1287" s="4"/>
      <c r="D1287" s="6"/>
      <c r="E1287" s="6"/>
      <c r="F1287" s="6"/>
      <c r="H1287" s="6"/>
      <c r="I1287" s="6"/>
      <c r="J1287" s="6"/>
      <c r="L1287" s="7"/>
      <c r="M1287" s="7"/>
      <c r="N1287" s="7"/>
      <c r="O1287" s="7"/>
      <c r="P1287" s="7"/>
      <c r="Q1287" s="7"/>
      <c r="R1287" s="7"/>
      <c r="S1287" s="7"/>
    </row>
    <row r="1288" spans="1:19" s="5" customFormat="1" x14ac:dyDescent="0.2">
      <c r="A1288" s="7"/>
      <c r="B1288" s="4"/>
      <c r="D1288" s="6"/>
      <c r="F1288" s="6"/>
      <c r="H1288" s="6"/>
      <c r="I1288" s="6"/>
      <c r="L1288" s="7"/>
      <c r="M1288" s="7"/>
      <c r="N1288" s="7"/>
      <c r="O1288" s="7"/>
      <c r="P1288" s="7"/>
      <c r="Q1288" s="7"/>
      <c r="R1288" s="7"/>
      <c r="S1288" s="7"/>
    </row>
    <row r="1289" spans="1:19" s="5" customFormat="1" x14ac:dyDescent="0.2">
      <c r="A1289" s="7"/>
      <c r="B1289" s="4"/>
      <c r="E1289" s="6"/>
      <c r="F1289" s="6"/>
      <c r="H1289" s="6"/>
      <c r="I1289" s="6"/>
      <c r="J1289" s="6"/>
      <c r="L1289" s="7"/>
      <c r="M1289" s="7"/>
      <c r="N1289" s="7"/>
      <c r="O1289" s="7"/>
      <c r="P1289" s="7"/>
      <c r="Q1289" s="7"/>
      <c r="R1289" s="7"/>
      <c r="S1289" s="7"/>
    </row>
    <row r="1292" spans="1:19" s="5" customFormat="1" x14ac:dyDescent="0.2">
      <c r="A1292" s="7"/>
      <c r="B1292" s="4"/>
      <c r="D1292" s="6"/>
      <c r="F1292" s="6"/>
      <c r="H1292" s="6"/>
      <c r="I1292" s="6"/>
      <c r="L1292" s="7"/>
      <c r="M1292" s="7"/>
      <c r="N1292" s="7"/>
      <c r="O1292" s="7"/>
      <c r="P1292" s="7"/>
      <c r="Q1292" s="7"/>
      <c r="R1292" s="7"/>
      <c r="S1292" s="7"/>
    </row>
    <row r="1293" spans="1:19" s="5" customFormat="1" x14ac:dyDescent="0.2">
      <c r="A1293" s="7"/>
      <c r="B1293" s="4"/>
      <c r="E1293" s="6"/>
      <c r="F1293" s="6"/>
      <c r="H1293" s="6"/>
      <c r="I1293" s="6"/>
      <c r="J1293" s="6"/>
      <c r="L1293" s="7"/>
      <c r="M1293" s="7"/>
      <c r="N1293" s="7"/>
      <c r="O1293" s="7"/>
      <c r="P1293" s="7"/>
      <c r="Q1293" s="7"/>
      <c r="R1293" s="7"/>
      <c r="S1293" s="7"/>
    </row>
    <row r="1297" spans="1:19" s="5" customFormat="1" x14ac:dyDescent="0.2">
      <c r="A1297" s="7"/>
      <c r="B1297" s="4"/>
      <c r="D1297" s="6"/>
      <c r="E1297" s="6"/>
      <c r="F1297" s="6"/>
      <c r="H1297" s="6"/>
      <c r="I1297" s="6"/>
      <c r="J1297" s="6"/>
      <c r="L1297" s="7"/>
      <c r="M1297" s="7"/>
      <c r="N1297" s="7"/>
      <c r="O1297" s="7"/>
      <c r="P1297" s="7"/>
      <c r="Q1297" s="7"/>
      <c r="R1297" s="7"/>
      <c r="S1297" s="7"/>
    </row>
    <row r="1300" spans="1:19" s="5" customFormat="1" x14ac:dyDescent="0.2">
      <c r="A1300" s="7"/>
      <c r="B1300" s="4"/>
      <c r="D1300" s="6"/>
      <c r="F1300" s="6"/>
      <c r="H1300" s="6"/>
      <c r="I1300" s="6"/>
      <c r="L1300" s="7"/>
      <c r="M1300" s="7"/>
      <c r="N1300" s="7"/>
      <c r="O1300" s="7"/>
      <c r="P1300" s="7"/>
      <c r="Q1300" s="7"/>
      <c r="R1300" s="7"/>
      <c r="S1300" s="7"/>
    </row>
    <row r="1301" spans="1:19" s="5" customFormat="1" x14ac:dyDescent="0.2">
      <c r="A1301" s="7"/>
      <c r="B1301" s="4"/>
      <c r="E1301" s="6"/>
      <c r="F1301" s="6"/>
      <c r="H1301" s="6"/>
      <c r="I1301" s="6"/>
      <c r="J1301" s="6"/>
      <c r="L1301" s="7"/>
      <c r="M1301" s="7"/>
      <c r="N1301" s="7"/>
      <c r="O1301" s="7"/>
      <c r="P1301" s="7"/>
      <c r="Q1301" s="7"/>
      <c r="R1301" s="7"/>
      <c r="S1301" s="7"/>
    </row>
    <row r="1302" spans="1:19" s="5" customFormat="1" x14ac:dyDescent="0.2">
      <c r="A1302" s="7"/>
      <c r="B1302" s="4"/>
      <c r="D1302" s="6"/>
      <c r="F1302" s="6"/>
      <c r="H1302" s="6"/>
      <c r="I1302" s="6"/>
      <c r="L1302" s="7"/>
      <c r="M1302" s="7"/>
      <c r="N1302" s="7"/>
      <c r="O1302" s="7"/>
      <c r="P1302" s="7"/>
      <c r="Q1302" s="7"/>
      <c r="R1302" s="7"/>
      <c r="S1302" s="7"/>
    </row>
    <row r="1303" spans="1:19" s="5" customFormat="1" x14ac:dyDescent="0.2">
      <c r="A1303" s="7"/>
      <c r="B1303" s="4"/>
      <c r="F1303" s="6"/>
      <c r="H1303" s="6"/>
      <c r="I1303" s="6"/>
      <c r="L1303" s="7"/>
      <c r="M1303" s="7"/>
      <c r="N1303" s="7"/>
      <c r="O1303" s="7"/>
      <c r="P1303" s="7"/>
      <c r="Q1303" s="7"/>
      <c r="R1303" s="7"/>
      <c r="S1303" s="7"/>
    </row>
    <row r="1304" spans="1:19" s="5" customFormat="1" x14ac:dyDescent="0.2">
      <c r="A1304" s="7"/>
      <c r="B1304" s="4"/>
      <c r="F1304" s="6"/>
      <c r="H1304" s="6"/>
      <c r="I1304" s="6"/>
      <c r="L1304" s="7"/>
      <c r="M1304" s="7"/>
      <c r="N1304" s="7"/>
      <c r="O1304" s="7"/>
      <c r="P1304" s="7"/>
      <c r="Q1304" s="7"/>
      <c r="R1304" s="7"/>
      <c r="S1304" s="7"/>
    </row>
    <row r="1305" spans="1:19" s="5" customFormat="1" x14ac:dyDescent="0.2">
      <c r="A1305" s="7"/>
      <c r="B1305" s="4"/>
      <c r="F1305" s="6"/>
      <c r="H1305" s="6"/>
      <c r="I1305" s="6"/>
      <c r="L1305" s="7"/>
      <c r="M1305" s="7"/>
      <c r="N1305" s="7"/>
      <c r="O1305" s="7"/>
      <c r="P1305" s="7"/>
      <c r="Q1305" s="7"/>
      <c r="R1305" s="7"/>
      <c r="S1305" s="7"/>
    </row>
    <row r="1306" spans="1:19" s="5" customFormat="1" x14ac:dyDescent="0.2">
      <c r="A1306" s="7"/>
      <c r="B1306" s="4"/>
      <c r="E1306" s="6"/>
      <c r="F1306" s="6"/>
      <c r="H1306" s="6"/>
      <c r="I1306" s="6"/>
      <c r="J1306" s="6"/>
      <c r="L1306" s="7"/>
      <c r="M1306" s="7"/>
      <c r="N1306" s="7"/>
      <c r="O1306" s="7"/>
      <c r="P1306" s="7"/>
      <c r="Q1306" s="7"/>
      <c r="R1306" s="7"/>
      <c r="S1306" s="7"/>
    </row>
    <row r="1307" spans="1:19" s="5" customFormat="1" x14ac:dyDescent="0.2">
      <c r="A1307" s="7"/>
      <c r="B1307" s="4"/>
      <c r="D1307" s="6"/>
      <c r="F1307" s="6"/>
      <c r="H1307" s="6"/>
      <c r="I1307" s="6"/>
      <c r="L1307" s="7"/>
      <c r="M1307" s="7"/>
      <c r="N1307" s="7"/>
      <c r="O1307" s="7"/>
      <c r="P1307" s="7"/>
      <c r="Q1307" s="7"/>
      <c r="R1307" s="7"/>
      <c r="S1307" s="7"/>
    </row>
    <row r="1308" spans="1:19" s="5" customFormat="1" x14ac:dyDescent="0.2">
      <c r="A1308" s="7"/>
      <c r="B1308" s="4"/>
      <c r="E1308" s="6"/>
      <c r="F1308" s="6"/>
      <c r="H1308" s="6"/>
      <c r="I1308" s="6"/>
      <c r="J1308" s="6"/>
      <c r="L1308" s="7"/>
      <c r="M1308" s="7"/>
      <c r="N1308" s="7"/>
      <c r="O1308" s="7"/>
      <c r="P1308" s="7"/>
      <c r="Q1308" s="7"/>
      <c r="R1308" s="7"/>
      <c r="S1308" s="7"/>
    </row>
    <row r="1309" spans="1:19" s="5" customFormat="1" x14ac:dyDescent="0.2">
      <c r="A1309" s="7"/>
      <c r="B1309" s="4"/>
      <c r="D1309" s="6"/>
      <c r="F1309" s="6"/>
      <c r="H1309" s="6"/>
      <c r="I1309" s="6"/>
      <c r="L1309" s="7"/>
      <c r="M1309" s="7"/>
      <c r="N1309" s="7"/>
      <c r="O1309" s="7"/>
      <c r="P1309" s="7"/>
      <c r="Q1309" s="7"/>
      <c r="R1309" s="7"/>
      <c r="S1309" s="7"/>
    </row>
    <row r="1310" spans="1:19" s="5" customFormat="1" x14ac:dyDescent="0.2">
      <c r="A1310" s="7"/>
      <c r="B1310" s="4"/>
      <c r="F1310" s="6"/>
      <c r="H1310" s="6"/>
      <c r="I1310" s="6"/>
      <c r="L1310" s="7"/>
      <c r="M1310" s="7"/>
      <c r="N1310" s="7"/>
      <c r="O1310" s="7"/>
      <c r="P1310" s="7"/>
      <c r="Q1310" s="7"/>
      <c r="R1310" s="7"/>
      <c r="S1310" s="7"/>
    </row>
    <row r="1311" spans="1:19" s="5" customFormat="1" x14ac:dyDescent="0.2">
      <c r="A1311" s="7"/>
      <c r="B1311" s="4"/>
      <c r="E1311" s="6"/>
      <c r="F1311" s="6"/>
      <c r="H1311" s="6"/>
      <c r="I1311" s="6"/>
      <c r="J1311" s="6"/>
      <c r="L1311" s="7"/>
      <c r="M1311" s="7"/>
      <c r="N1311" s="7"/>
      <c r="O1311" s="7"/>
      <c r="P1311" s="7"/>
      <c r="Q1311" s="7"/>
      <c r="R1311" s="7"/>
      <c r="S1311" s="7"/>
    </row>
    <row r="1312" spans="1:19" s="5" customFormat="1" x14ac:dyDescent="0.2">
      <c r="A1312" s="7"/>
      <c r="B1312" s="4"/>
      <c r="D1312" s="6"/>
      <c r="F1312" s="6"/>
      <c r="H1312" s="6"/>
      <c r="I1312" s="6"/>
      <c r="L1312" s="7"/>
      <c r="M1312" s="7"/>
      <c r="N1312" s="7"/>
      <c r="O1312" s="7"/>
      <c r="P1312" s="7"/>
      <c r="Q1312" s="7"/>
      <c r="R1312" s="7"/>
      <c r="S1312" s="7"/>
    </row>
    <row r="1313" spans="1:19" s="5" customFormat="1" x14ac:dyDescent="0.2">
      <c r="A1313" s="7"/>
      <c r="B1313" s="4"/>
      <c r="E1313" s="6"/>
      <c r="F1313" s="6"/>
      <c r="H1313" s="6"/>
      <c r="I1313" s="6"/>
      <c r="J1313" s="6"/>
      <c r="L1313" s="7"/>
      <c r="M1313" s="7"/>
      <c r="N1313" s="7"/>
      <c r="O1313" s="7"/>
      <c r="P1313" s="7"/>
      <c r="Q1313" s="7"/>
      <c r="R1313" s="7"/>
      <c r="S1313" s="7"/>
    </row>
    <row r="1314" spans="1:19" s="5" customFormat="1" x14ac:dyDescent="0.2">
      <c r="A1314" s="7"/>
      <c r="B1314" s="4"/>
      <c r="D1314" s="6"/>
      <c r="E1314" s="6"/>
      <c r="F1314" s="6"/>
      <c r="H1314" s="6"/>
      <c r="I1314" s="6"/>
      <c r="J1314" s="6"/>
      <c r="L1314" s="7"/>
      <c r="M1314" s="7"/>
      <c r="N1314" s="7"/>
      <c r="O1314" s="7"/>
      <c r="P1314" s="7"/>
      <c r="Q1314" s="7"/>
      <c r="R1314" s="7"/>
      <c r="S1314" s="7"/>
    </row>
    <row r="1318" spans="1:19" s="5" customFormat="1" x14ac:dyDescent="0.2">
      <c r="A1318" s="7"/>
      <c r="B1318" s="4"/>
      <c r="D1318" s="6"/>
      <c r="F1318" s="6"/>
      <c r="H1318" s="6"/>
      <c r="I1318" s="6"/>
      <c r="L1318" s="7"/>
      <c r="M1318" s="7"/>
      <c r="N1318" s="7"/>
      <c r="O1318" s="7"/>
      <c r="P1318" s="7"/>
      <c r="Q1318" s="7"/>
      <c r="R1318" s="7"/>
      <c r="S1318" s="7"/>
    </row>
    <row r="1319" spans="1:19" s="5" customFormat="1" x14ac:dyDescent="0.2">
      <c r="A1319" s="7"/>
      <c r="B1319" s="4"/>
      <c r="E1319" s="6"/>
      <c r="F1319" s="6"/>
      <c r="H1319" s="6"/>
      <c r="I1319" s="6"/>
      <c r="J1319" s="6"/>
      <c r="L1319" s="7"/>
      <c r="M1319" s="7"/>
      <c r="N1319" s="7"/>
      <c r="O1319" s="7"/>
      <c r="P1319" s="7"/>
      <c r="Q1319" s="7"/>
      <c r="R1319" s="7"/>
      <c r="S1319" s="7"/>
    </row>
    <row r="1320" spans="1:19" s="5" customFormat="1" x14ac:dyDescent="0.2">
      <c r="A1320" s="7"/>
      <c r="B1320" s="4"/>
      <c r="D1320" s="6"/>
      <c r="F1320" s="6"/>
      <c r="H1320" s="6"/>
      <c r="I1320" s="6"/>
      <c r="L1320" s="7"/>
      <c r="M1320" s="7"/>
      <c r="N1320" s="7"/>
      <c r="O1320" s="7"/>
      <c r="P1320" s="7"/>
      <c r="Q1320" s="7"/>
      <c r="R1320" s="7"/>
      <c r="S1320" s="7"/>
    </row>
    <row r="1321" spans="1:19" s="5" customFormat="1" x14ac:dyDescent="0.2">
      <c r="A1321" s="7"/>
      <c r="B1321" s="4"/>
      <c r="E1321" s="6"/>
      <c r="F1321" s="6"/>
      <c r="H1321" s="6"/>
      <c r="I1321" s="6"/>
      <c r="J1321" s="6"/>
      <c r="L1321" s="7"/>
      <c r="M1321" s="7"/>
      <c r="N1321" s="7"/>
      <c r="O1321" s="7"/>
      <c r="P1321" s="7"/>
      <c r="Q1321" s="7"/>
      <c r="R1321" s="7"/>
      <c r="S1321" s="7"/>
    </row>
    <row r="1323" spans="1:19" s="5" customFormat="1" x14ac:dyDescent="0.2">
      <c r="A1323" s="7"/>
      <c r="B1323" s="4"/>
      <c r="D1323" s="6"/>
      <c r="F1323" s="6"/>
      <c r="H1323" s="6"/>
      <c r="I1323" s="6"/>
      <c r="L1323" s="7"/>
      <c r="M1323" s="7"/>
      <c r="N1323" s="7"/>
      <c r="O1323" s="7"/>
      <c r="P1323" s="7"/>
      <c r="Q1323" s="7"/>
      <c r="R1323" s="7"/>
      <c r="S1323" s="7"/>
    </row>
    <row r="1324" spans="1:19" s="5" customFormat="1" x14ac:dyDescent="0.2">
      <c r="A1324" s="7"/>
      <c r="B1324" s="4"/>
      <c r="F1324" s="6"/>
      <c r="H1324" s="6"/>
      <c r="I1324" s="6"/>
      <c r="L1324" s="7"/>
      <c r="M1324" s="7"/>
      <c r="N1324" s="7"/>
      <c r="O1324" s="7"/>
      <c r="P1324" s="7"/>
      <c r="Q1324" s="7"/>
      <c r="R1324" s="7"/>
      <c r="S1324" s="7"/>
    </row>
    <row r="1325" spans="1:19" s="5" customFormat="1" x14ac:dyDescent="0.2">
      <c r="A1325" s="7"/>
      <c r="B1325" s="4"/>
      <c r="F1325" s="6"/>
      <c r="H1325" s="6"/>
      <c r="I1325" s="6"/>
      <c r="L1325" s="7"/>
      <c r="M1325" s="7"/>
      <c r="N1325" s="7"/>
      <c r="O1325" s="7"/>
      <c r="P1325" s="7"/>
      <c r="Q1325" s="7"/>
      <c r="R1325" s="7"/>
      <c r="S1325" s="7"/>
    </row>
    <row r="1326" spans="1:19" s="5" customFormat="1" x14ac:dyDescent="0.2">
      <c r="A1326" s="7"/>
      <c r="B1326" s="4"/>
      <c r="F1326" s="6"/>
      <c r="H1326" s="6"/>
      <c r="I1326" s="6"/>
      <c r="L1326" s="7"/>
      <c r="M1326" s="7"/>
      <c r="N1326" s="7"/>
      <c r="O1326" s="7"/>
      <c r="P1326" s="7"/>
      <c r="Q1326" s="7"/>
      <c r="R1326" s="7"/>
      <c r="S1326" s="7"/>
    </row>
    <row r="1327" spans="1:19" s="5" customFormat="1" x14ac:dyDescent="0.2">
      <c r="A1327" s="7"/>
      <c r="B1327" s="4"/>
      <c r="F1327" s="6"/>
      <c r="H1327" s="6"/>
      <c r="I1327" s="6"/>
      <c r="L1327" s="7"/>
      <c r="M1327" s="7"/>
      <c r="N1327" s="7"/>
      <c r="O1327" s="7"/>
      <c r="P1327" s="7"/>
      <c r="Q1327" s="7"/>
      <c r="R1327" s="7"/>
      <c r="S1327" s="7"/>
    </row>
    <row r="1328" spans="1:19" s="5" customFormat="1" x14ac:dyDescent="0.2">
      <c r="A1328" s="7"/>
      <c r="B1328" s="4"/>
      <c r="F1328" s="6"/>
      <c r="H1328" s="6"/>
      <c r="I1328" s="6"/>
      <c r="L1328" s="7"/>
      <c r="M1328" s="7"/>
      <c r="N1328" s="7"/>
      <c r="O1328" s="7"/>
      <c r="P1328" s="7"/>
      <c r="Q1328" s="7"/>
      <c r="R1328" s="7"/>
      <c r="S1328" s="7"/>
    </row>
    <row r="1329" spans="1:19" s="5" customFormat="1" x14ac:dyDescent="0.2">
      <c r="A1329" s="7"/>
      <c r="B1329" s="4"/>
      <c r="E1329" s="6"/>
      <c r="F1329" s="6"/>
      <c r="H1329" s="6"/>
      <c r="I1329" s="6"/>
      <c r="J1329" s="6"/>
      <c r="L1329" s="7"/>
      <c r="M1329" s="7"/>
      <c r="N1329" s="7"/>
      <c r="O1329" s="7"/>
      <c r="P1329" s="7"/>
      <c r="Q1329" s="7"/>
      <c r="R1329" s="7"/>
      <c r="S1329" s="7"/>
    </row>
    <row r="1330" spans="1:19" s="5" customFormat="1" x14ac:dyDescent="0.2">
      <c r="A1330" s="7"/>
      <c r="B1330" s="4"/>
      <c r="D1330" s="6"/>
      <c r="F1330" s="6"/>
      <c r="H1330" s="6"/>
      <c r="I1330" s="6"/>
      <c r="L1330" s="7"/>
      <c r="M1330" s="7"/>
      <c r="N1330" s="7"/>
      <c r="O1330" s="7"/>
      <c r="P1330" s="7"/>
      <c r="Q1330" s="7"/>
      <c r="R1330" s="7"/>
      <c r="S1330" s="7"/>
    </row>
    <row r="1331" spans="1:19" s="5" customFormat="1" x14ac:dyDescent="0.2">
      <c r="A1331" s="7"/>
      <c r="B1331" s="4"/>
      <c r="E1331" s="6"/>
      <c r="F1331" s="6"/>
      <c r="H1331" s="6"/>
      <c r="I1331" s="6"/>
      <c r="J1331" s="6"/>
      <c r="L1331" s="7"/>
      <c r="M1331" s="7"/>
      <c r="N1331" s="7"/>
      <c r="O1331" s="7"/>
      <c r="P1331" s="7"/>
      <c r="Q1331" s="7"/>
      <c r="R1331" s="7"/>
      <c r="S1331" s="7"/>
    </row>
    <row r="1332" spans="1:19" s="5" customFormat="1" x14ac:dyDescent="0.2">
      <c r="A1332" s="7"/>
      <c r="B1332" s="4"/>
      <c r="D1332" s="6"/>
      <c r="F1332" s="6"/>
      <c r="H1332" s="6"/>
      <c r="I1332" s="6"/>
      <c r="L1332" s="7"/>
      <c r="M1332" s="7"/>
      <c r="N1332" s="7"/>
      <c r="O1332" s="7"/>
      <c r="P1332" s="7"/>
      <c r="Q1332" s="7"/>
      <c r="R1332" s="7"/>
      <c r="S1332" s="7"/>
    </row>
    <row r="1333" spans="1:19" s="5" customFormat="1" x14ac:dyDescent="0.2">
      <c r="A1333" s="7"/>
      <c r="B1333" s="4"/>
      <c r="F1333" s="6"/>
      <c r="H1333" s="6"/>
      <c r="I1333" s="6"/>
      <c r="L1333" s="7"/>
      <c r="M1333" s="7"/>
      <c r="N1333" s="7"/>
      <c r="O1333" s="7"/>
      <c r="P1333" s="7"/>
      <c r="Q1333" s="7"/>
      <c r="R1333" s="7"/>
      <c r="S1333" s="7"/>
    </row>
    <row r="1334" spans="1:19" s="5" customFormat="1" x14ac:dyDescent="0.2">
      <c r="A1334" s="7"/>
      <c r="B1334" s="4"/>
      <c r="E1334" s="6"/>
      <c r="F1334" s="6"/>
      <c r="H1334" s="6"/>
      <c r="I1334" s="6"/>
      <c r="J1334" s="6"/>
      <c r="L1334" s="7"/>
      <c r="M1334" s="7"/>
      <c r="N1334" s="7"/>
      <c r="O1334" s="7"/>
      <c r="P1334" s="7"/>
      <c r="Q1334" s="7"/>
      <c r="R1334" s="7"/>
      <c r="S1334" s="7"/>
    </row>
    <row r="1335" spans="1:19" s="5" customFormat="1" x14ac:dyDescent="0.2">
      <c r="A1335" s="7"/>
      <c r="B1335" s="4"/>
      <c r="D1335" s="6"/>
      <c r="F1335" s="6"/>
      <c r="H1335" s="6"/>
      <c r="I1335" s="6"/>
      <c r="L1335" s="7"/>
      <c r="M1335" s="7"/>
      <c r="N1335" s="7"/>
      <c r="O1335" s="7"/>
      <c r="P1335" s="7"/>
      <c r="Q1335" s="7"/>
      <c r="R1335" s="7"/>
      <c r="S1335" s="7"/>
    </row>
    <row r="1336" spans="1:19" s="5" customFormat="1" x14ac:dyDescent="0.2">
      <c r="A1336" s="7"/>
      <c r="B1336" s="4"/>
      <c r="E1336" s="6"/>
      <c r="F1336" s="6"/>
      <c r="H1336" s="6"/>
      <c r="I1336" s="6"/>
      <c r="J1336" s="6"/>
      <c r="L1336" s="7"/>
      <c r="M1336" s="7"/>
      <c r="N1336" s="7"/>
      <c r="O1336" s="7"/>
      <c r="P1336" s="7"/>
      <c r="Q1336" s="7"/>
      <c r="R1336" s="7"/>
      <c r="S1336" s="7"/>
    </row>
    <row r="1338" spans="1:19" s="5" customFormat="1" x14ac:dyDescent="0.2">
      <c r="A1338" s="7"/>
      <c r="B1338" s="4"/>
      <c r="D1338" s="6"/>
      <c r="E1338" s="6"/>
      <c r="F1338" s="6"/>
      <c r="H1338" s="6"/>
      <c r="I1338" s="6"/>
      <c r="J1338" s="6"/>
      <c r="L1338" s="7"/>
      <c r="M1338" s="7"/>
      <c r="N1338" s="7"/>
      <c r="O1338" s="7"/>
      <c r="P1338" s="7"/>
      <c r="Q1338" s="7"/>
      <c r="R1338" s="7"/>
      <c r="S1338" s="7"/>
    </row>
    <row r="1341" spans="1:19" s="5" customFormat="1" x14ac:dyDescent="0.2">
      <c r="A1341" s="7"/>
      <c r="B1341" s="4"/>
      <c r="D1341" s="6"/>
      <c r="F1341" s="6"/>
      <c r="H1341" s="6"/>
      <c r="I1341" s="6"/>
      <c r="L1341" s="7"/>
      <c r="M1341" s="7"/>
      <c r="N1341" s="7"/>
      <c r="O1341" s="7"/>
      <c r="P1341" s="7"/>
      <c r="Q1341" s="7"/>
      <c r="R1341" s="7"/>
      <c r="S1341" s="7"/>
    </row>
    <row r="1342" spans="1:19" s="5" customFormat="1" x14ac:dyDescent="0.2">
      <c r="A1342" s="7"/>
      <c r="B1342" s="4"/>
      <c r="E1342" s="6"/>
      <c r="F1342" s="6"/>
      <c r="H1342" s="6"/>
      <c r="I1342" s="6"/>
      <c r="J1342" s="6"/>
      <c r="L1342" s="7"/>
      <c r="M1342" s="7"/>
      <c r="N1342" s="7"/>
      <c r="O1342" s="7"/>
      <c r="P1342" s="7"/>
      <c r="Q1342" s="7"/>
      <c r="R1342" s="7"/>
      <c r="S1342" s="7"/>
    </row>
    <row r="1344" spans="1:19" s="5" customFormat="1" x14ac:dyDescent="0.2">
      <c r="A1344" s="7"/>
      <c r="B1344" s="4"/>
      <c r="D1344" s="6"/>
      <c r="E1344" s="6"/>
      <c r="F1344" s="6"/>
      <c r="H1344" s="6"/>
      <c r="I1344" s="6"/>
      <c r="J1344" s="6"/>
      <c r="L1344" s="7"/>
      <c r="M1344" s="7"/>
      <c r="N1344" s="7"/>
      <c r="O1344" s="7"/>
      <c r="P1344" s="7"/>
      <c r="Q1344" s="7"/>
      <c r="R1344" s="7"/>
      <c r="S1344" s="7"/>
    </row>
    <row r="1345" spans="1:19" s="5" customFormat="1" x14ac:dyDescent="0.2">
      <c r="A1345" s="7"/>
      <c r="B1345" s="4"/>
      <c r="D1345" s="6"/>
      <c r="F1345" s="6"/>
      <c r="H1345" s="6"/>
      <c r="I1345" s="6"/>
      <c r="L1345" s="7"/>
      <c r="M1345" s="7"/>
      <c r="N1345" s="7"/>
      <c r="O1345" s="7"/>
      <c r="P1345" s="7"/>
      <c r="Q1345" s="7"/>
      <c r="R1345" s="7"/>
      <c r="S1345" s="7"/>
    </row>
    <row r="1346" spans="1:19" s="5" customFormat="1" x14ac:dyDescent="0.2">
      <c r="A1346" s="7"/>
      <c r="B1346" s="4"/>
      <c r="E1346" s="6"/>
      <c r="F1346" s="6"/>
      <c r="H1346" s="6"/>
      <c r="I1346" s="6"/>
      <c r="J1346" s="6"/>
      <c r="L1346" s="7"/>
      <c r="M1346" s="7"/>
      <c r="N1346" s="7"/>
      <c r="O1346" s="7"/>
      <c r="P1346" s="7"/>
      <c r="Q1346" s="7"/>
      <c r="R1346" s="7"/>
      <c r="S1346" s="7"/>
    </row>
    <row r="1349" spans="1:19" s="5" customFormat="1" x14ac:dyDescent="0.2">
      <c r="A1349" s="7"/>
      <c r="B1349" s="4"/>
      <c r="D1349" s="6"/>
      <c r="E1349" s="6"/>
      <c r="F1349" s="6"/>
      <c r="H1349" s="6"/>
      <c r="I1349" s="6"/>
      <c r="J1349" s="6"/>
      <c r="L1349" s="7"/>
      <c r="M1349" s="7"/>
      <c r="N1349" s="7"/>
      <c r="O1349" s="7"/>
      <c r="P1349" s="7"/>
      <c r="Q1349" s="7"/>
      <c r="R1349" s="7"/>
      <c r="S1349" s="7"/>
    </row>
    <row r="1350" spans="1:19" s="5" customFormat="1" x14ac:dyDescent="0.2">
      <c r="A1350" s="7"/>
      <c r="B1350" s="4"/>
      <c r="D1350" s="6"/>
      <c r="E1350" s="6"/>
      <c r="F1350" s="6"/>
      <c r="H1350" s="6"/>
      <c r="I1350" s="6"/>
      <c r="J1350" s="6"/>
      <c r="L1350" s="7"/>
      <c r="M1350" s="7"/>
      <c r="N1350" s="7"/>
      <c r="O1350" s="7"/>
      <c r="P1350" s="7"/>
      <c r="Q1350" s="7"/>
      <c r="R1350" s="7"/>
      <c r="S1350" s="7"/>
    </row>
    <row r="1351" spans="1:19" s="5" customFormat="1" x14ac:dyDescent="0.2">
      <c r="A1351" s="7"/>
      <c r="B1351" s="4"/>
      <c r="D1351" s="6"/>
      <c r="E1351" s="6"/>
      <c r="F1351" s="6"/>
      <c r="H1351" s="6"/>
      <c r="I1351" s="6"/>
      <c r="J1351" s="6"/>
      <c r="L1351" s="7"/>
      <c r="M1351" s="7"/>
      <c r="N1351" s="7"/>
      <c r="O1351" s="7"/>
      <c r="P1351" s="7"/>
      <c r="Q1351" s="7"/>
      <c r="R1351" s="7"/>
      <c r="S1351" s="7"/>
    </row>
    <row r="1352" spans="1:19" s="5" customFormat="1" x14ac:dyDescent="0.2">
      <c r="A1352" s="7"/>
      <c r="B1352" s="4"/>
      <c r="D1352" s="6"/>
      <c r="F1352" s="6"/>
      <c r="H1352" s="6"/>
      <c r="I1352" s="6"/>
      <c r="L1352" s="7"/>
      <c r="M1352" s="7"/>
      <c r="N1352" s="7"/>
      <c r="O1352" s="7"/>
      <c r="P1352" s="7"/>
      <c r="Q1352" s="7"/>
      <c r="R1352" s="7"/>
      <c r="S1352" s="7"/>
    </row>
    <row r="1353" spans="1:19" s="5" customFormat="1" x14ac:dyDescent="0.2">
      <c r="A1353" s="7"/>
      <c r="B1353" s="4"/>
      <c r="F1353" s="6"/>
      <c r="H1353" s="6"/>
      <c r="I1353" s="6"/>
      <c r="L1353" s="7"/>
      <c r="M1353" s="7"/>
      <c r="N1353" s="7"/>
      <c r="O1353" s="7"/>
      <c r="P1353" s="7"/>
      <c r="Q1353" s="7"/>
      <c r="R1353" s="7"/>
      <c r="S1353" s="7"/>
    </row>
    <row r="1354" spans="1:19" s="5" customFormat="1" x14ac:dyDescent="0.2">
      <c r="A1354" s="7"/>
      <c r="B1354" s="4"/>
      <c r="E1354" s="6"/>
      <c r="F1354" s="6"/>
      <c r="H1354" s="6"/>
      <c r="I1354" s="6"/>
      <c r="J1354" s="6"/>
      <c r="L1354" s="7"/>
      <c r="M1354" s="7"/>
      <c r="N1354" s="7"/>
      <c r="O1354" s="7"/>
      <c r="P1354" s="7"/>
      <c r="Q1354" s="7"/>
      <c r="R1354" s="7"/>
      <c r="S1354" s="7"/>
    </row>
    <row r="1356" spans="1:19" s="5" customFormat="1" x14ac:dyDescent="0.2">
      <c r="A1356" s="7"/>
      <c r="B1356" s="4"/>
      <c r="D1356" s="6"/>
      <c r="E1356" s="6"/>
      <c r="F1356" s="6"/>
      <c r="H1356" s="6"/>
      <c r="I1356" s="6"/>
      <c r="J1356" s="6"/>
      <c r="L1356" s="7"/>
      <c r="M1356" s="7"/>
      <c r="N1356" s="7"/>
      <c r="O1356" s="7"/>
      <c r="P1356" s="7"/>
      <c r="Q1356" s="7"/>
      <c r="R1356" s="7"/>
      <c r="S1356" s="7"/>
    </row>
    <row r="1358" spans="1:19" s="5" customFormat="1" x14ac:dyDescent="0.2">
      <c r="A1358" s="7"/>
      <c r="B1358" s="4"/>
      <c r="D1358" s="6"/>
      <c r="E1358" s="6"/>
      <c r="F1358" s="6"/>
      <c r="H1358" s="6"/>
      <c r="I1358" s="6"/>
      <c r="J1358" s="6"/>
      <c r="L1358" s="7"/>
      <c r="M1358" s="7"/>
      <c r="N1358" s="7"/>
      <c r="O1358" s="7"/>
      <c r="P1358" s="7"/>
      <c r="Q1358" s="7"/>
      <c r="R1358" s="7"/>
      <c r="S1358" s="7"/>
    </row>
    <row r="1359" spans="1:19" s="5" customFormat="1" x14ac:dyDescent="0.2">
      <c r="A1359" s="7"/>
      <c r="B1359" s="4"/>
      <c r="D1359" s="6"/>
      <c r="E1359" s="6"/>
      <c r="F1359" s="6"/>
      <c r="H1359" s="6"/>
      <c r="I1359" s="6"/>
      <c r="J1359" s="6"/>
      <c r="L1359" s="7"/>
      <c r="M1359" s="7"/>
      <c r="N1359" s="7"/>
      <c r="O1359" s="7"/>
      <c r="P1359" s="7"/>
      <c r="Q1359" s="7"/>
      <c r="R1359" s="7"/>
      <c r="S1359" s="7"/>
    </row>
    <row r="1360" spans="1:19" s="5" customFormat="1" x14ac:dyDescent="0.2">
      <c r="A1360" s="7"/>
      <c r="B1360" s="4"/>
      <c r="D1360" s="6"/>
      <c r="F1360" s="6"/>
      <c r="H1360" s="6"/>
      <c r="I1360" s="6"/>
      <c r="L1360" s="7"/>
      <c r="M1360" s="7"/>
      <c r="N1360" s="7"/>
      <c r="O1360" s="7"/>
      <c r="P1360" s="7"/>
      <c r="Q1360" s="7"/>
      <c r="R1360" s="7"/>
      <c r="S1360" s="7"/>
    </row>
    <row r="1361" spans="1:19" s="5" customFormat="1" x14ac:dyDescent="0.2">
      <c r="A1361" s="7"/>
      <c r="B1361" s="4"/>
      <c r="E1361" s="6"/>
      <c r="F1361" s="6"/>
      <c r="H1361" s="6"/>
      <c r="I1361" s="6"/>
      <c r="J1361" s="6"/>
      <c r="L1361" s="7"/>
      <c r="M1361" s="7"/>
      <c r="N1361" s="7"/>
      <c r="O1361" s="7"/>
      <c r="P1361" s="7"/>
      <c r="Q1361" s="7"/>
      <c r="R1361" s="7"/>
      <c r="S1361" s="7"/>
    </row>
    <row r="1362" spans="1:19" s="5" customFormat="1" x14ac:dyDescent="0.2">
      <c r="A1362" s="7"/>
      <c r="B1362" s="4"/>
      <c r="D1362" s="6"/>
      <c r="F1362" s="6"/>
      <c r="H1362" s="6"/>
      <c r="I1362" s="6"/>
      <c r="L1362" s="7"/>
      <c r="M1362" s="7"/>
      <c r="N1362" s="7"/>
      <c r="O1362" s="7"/>
      <c r="P1362" s="7"/>
      <c r="Q1362" s="7"/>
      <c r="R1362" s="7"/>
      <c r="S1362" s="7"/>
    </row>
    <row r="1363" spans="1:19" s="5" customFormat="1" x14ac:dyDescent="0.2">
      <c r="A1363" s="7"/>
      <c r="B1363" s="4"/>
      <c r="E1363" s="6"/>
      <c r="F1363" s="6"/>
      <c r="H1363" s="6"/>
      <c r="I1363" s="6"/>
      <c r="J1363" s="6"/>
      <c r="L1363" s="7"/>
      <c r="M1363" s="7"/>
      <c r="N1363" s="7"/>
      <c r="O1363" s="7"/>
      <c r="P1363" s="7"/>
      <c r="Q1363" s="7"/>
      <c r="R1363" s="7"/>
      <c r="S1363" s="7"/>
    </row>
    <row r="1364" spans="1:19" s="5" customFormat="1" x14ac:dyDescent="0.2">
      <c r="A1364" s="7"/>
      <c r="B1364" s="4"/>
      <c r="D1364" s="6"/>
      <c r="F1364" s="6"/>
      <c r="H1364" s="6"/>
      <c r="I1364" s="6"/>
      <c r="L1364" s="7"/>
      <c r="M1364" s="7"/>
      <c r="N1364" s="7"/>
      <c r="O1364" s="7"/>
      <c r="P1364" s="7"/>
      <c r="Q1364" s="7"/>
      <c r="R1364" s="7"/>
      <c r="S1364" s="7"/>
    </row>
    <row r="1365" spans="1:19" s="5" customFormat="1" x14ac:dyDescent="0.2">
      <c r="A1365" s="7"/>
      <c r="B1365" s="4"/>
      <c r="F1365" s="6"/>
      <c r="H1365" s="6"/>
      <c r="I1365" s="6"/>
      <c r="L1365" s="7"/>
      <c r="M1365" s="7"/>
      <c r="N1365" s="7"/>
      <c r="O1365" s="7"/>
      <c r="P1365" s="7"/>
      <c r="Q1365" s="7"/>
      <c r="R1365" s="7"/>
      <c r="S1365" s="7"/>
    </row>
    <row r="1366" spans="1:19" s="5" customFormat="1" x14ac:dyDescent="0.2">
      <c r="A1366" s="7"/>
      <c r="B1366" s="4"/>
      <c r="E1366" s="6"/>
      <c r="F1366" s="6"/>
      <c r="H1366" s="6"/>
      <c r="I1366" s="6"/>
      <c r="J1366" s="6"/>
      <c r="L1366" s="7"/>
      <c r="M1366" s="7"/>
      <c r="N1366" s="7"/>
      <c r="O1366" s="7"/>
      <c r="P1366" s="7"/>
      <c r="Q1366" s="7"/>
      <c r="R1366" s="7"/>
      <c r="S1366" s="7"/>
    </row>
    <row r="1367" spans="1:19" s="5" customFormat="1" x14ac:dyDescent="0.2">
      <c r="A1367" s="7"/>
      <c r="B1367" s="4"/>
      <c r="D1367" s="6"/>
      <c r="E1367" s="6"/>
      <c r="F1367" s="6"/>
      <c r="H1367" s="6"/>
      <c r="I1367" s="6"/>
      <c r="J1367" s="6"/>
      <c r="L1367" s="7"/>
      <c r="M1367" s="7"/>
      <c r="N1367" s="7"/>
      <c r="O1367" s="7"/>
      <c r="P1367" s="7"/>
      <c r="Q1367" s="7"/>
      <c r="R1367" s="7"/>
      <c r="S1367" s="7"/>
    </row>
    <row r="1371" spans="1:19" s="5" customFormat="1" x14ac:dyDescent="0.2">
      <c r="A1371" s="7"/>
      <c r="B1371" s="4"/>
      <c r="D1371" s="6"/>
      <c r="F1371" s="6"/>
      <c r="H1371" s="6"/>
      <c r="I1371" s="6"/>
      <c r="L1371" s="7"/>
      <c r="M1371" s="7"/>
      <c r="N1371" s="7"/>
      <c r="O1371" s="7"/>
      <c r="P1371" s="7"/>
      <c r="Q1371" s="7"/>
      <c r="R1371" s="7"/>
      <c r="S1371" s="7"/>
    </row>
    <row r="1372" spans="1:19" s="5" customFormat="1" x14ac:dyDescent="0.2">
      <c r="A1372" s="7"/>
      <c r="B1372" s="4"/>
      <c r="E1372" s="6"/>
      <c r="F1372" s="6"/>
      <c r="H1372" s="6"/>
      <c r="I1372" s="6"/>
      <c r="J1372" s="6"/>
      <c r="L1372" s="7"/>
      <c r="M1372" s="7"/>
      <c r="N1372" s="7"/>
      <c r="O1372" s="7"/>
      <c r="P1372" s="7"/>
      <c r="Q1372" s="7"/>
      <c r="R1372" s="7"/>
      <c r="S1372" s="7"/>
    </row>
    <row r="1375" spans="1:19" s="5" customFormat="1" x14ac:dyDescent="0.2">
      <c r="A1375" s="7"/>
      <c r="B1375" s="4"/>
      <c r="D1375" s="6"/>
      <c r="F1375" s="6"/>
      <c r="H1375" s="6"/>
      <c r="I1375" s="6"/>
      <c r="L1375" s="7"/>
      <c r="M1375" s="7"/>
      <c r="N1375" s="7"/>
      <c r="O1375" s="7"/>
      <c r="P1375" s="7"/>
      <c r="Q1375" s="7"/>
      <c r="R1375" s="7"/>
      <c r="S1375" s="7"/>
    </row>
    <row r="1376" spans="1:19" s="5" customFormat="1" x14ac:dyDescent="0.2">
      <c r="A1376" s="7"/>
      <c r="B1376" s="4"/>
      <c r="E1376" s="6"/>
      <c r="F1376" s="6"/>
      <c r="H1376" s="6"/>
      <c r="I1376" s="6"/>
      <c r="J1376" s="6"/>
      <c r="L1376" s="7"/>
      <c r="M1376" s="7"/>
      <c r="N1376" s="7"/>
      <c r="O1376" s="7"/>
      <c r="P1376" s="7"/>
      <c r="Q1376" s="7"/>
      <c r="R1376" s="7"/>
      <c r="S1376" s="7"/>
    </row>
    <row r="1378" spans="1:19" s="5" customFormat="1" x14ac:dyDescent="0.2">
      <c r="A1378" s="7"/>
      <c r="B1378" s="4"/>
      <c r="D1378" s="6"/>
      <c r="E1378" s="6"/>
      <c r="F1378" s="6"/>
      <c r="H1378" s="6"/>
      <c r="I1378" s="6"/>
      <c r="J1378" s="6"/>
      <c r="L1378" s="7"/>
      <c r="M1378" s="7"/>
      <c r="N1378" s="7"/>
      <c r="O1378" s="7"/>
      <c r="P1378" s="7"/>
      <c r="Q1378" s="7"/>
      <c r="R1378" s="7"/>
      <c r="S1378" s="7"/>
    </row>
    <row r="1379" spans="1:19" s="5" customFormat="1" x14ac:dyDescent="0.2">
      <c r="A1379" s="7"/>
      <c r="B1379" s="4"/>
      <c r="D1379" s="6"/>
      <c r="E1379" s="6"/>
      <c r="F1379" s="6"/>
      <c r="H1379" s="6"/>
      <c r="I1379" s="6"/>
      <c r="J1379" s="6"/>
      <c r="L1379" s="7"/>
      <c r="M1379" s="7"/>
      <c r="N1379" s="7"/>
      <c r="O1379" s="7"/>
      <c r="P1379" s="7"/>
      <c r="Q1379" s="7"/>
      <c r="R1379" s="7"/>
      <c r="S1379" s="7"/>
    </row>
    <row r="1381" spans="1:19" s="5" customFormat="1" x14ac:dyDescent="0.2">
      <c r="A1381" s="7"/>
      <c r="B1381" s="4"/>
      <c r="D1381" s="6"/>
      <c r="F1381" s="6"/>
      <c r="H1381" s="6"/>
      <c r="I1381" s="6"/>
      <c r="L1381" s="7"/>
      <c r="M1381" s="7"/>
      <c r="N1381" s="7"/>
      <c r="O1381" s="7"/>
      <c r="P1381" s="7"/>
      <c r="Q1381" s="7"/>
      <c r="R1381" s="7"/>
      <c r="S1381" s="7"/>
    </row>
    <row r="1382" spans="1:19" s="5" customFormat="1" x14ac:dyDescent="0.2">
      <c r="A1382" s="7"/>
      <c r="B1382" s="4"/>
      <c r="F1382" s="6"/>
      <c r="H1382" s="6"/>
      <c r="I1382" s="6"/>
      <c r="L1382" s="7"/>
      <c r="M1382" s="7"/>
      <c r="N1382" s="7"/>
      <c r="O1382" s="7"/>
      <c r="P1382" s="7"/>
      <c r="Q1382" s="7"/>
      <c r="R1382" s="7"/>
      <c r="S1382" s="7"/>
    </row>
    <row r="1383" spans="1:19" s="5" customFormat="1" x14ac:dyDescent="0.2">
      <c r="A1383" s="7"/>
      <c r="B1383" s="4"/>
      <c r="E1383" s="6"/>
      <c r="F1383" s="6"/>
      <c r="H1383" s="6"/>
      <c r="I1383" s="6"/>
      <c r="J1383" s="6"/>
      <c r="L1383" s="7"/>
      <c r="M1383" s="7"/>
      <c r="N1383" s="7"/>
      <c r="O1383" s="7"/>
      <c r="P1383" s="7"/>
      <c r="Q1383" s="7"/>
      <c r="R1383" s="7"/>
      <c r="S1383" s="7"/>
    </row>
    <row r="1384" spans="1:19" s="5" customFormat="1" x14ac:dyDescent="0.2">
      <c r="A1384" s="7"/>
      <c r="B1384" s="4"/>
      <c r="D1384" s="6"/>
      <c r="F1384" s="6"/>
      <c r="H1384" s="6"/>
      <c r="I1384" s="6"/>
      <c r="L1384" s="7"/>
      <c r="M1384" s="7"/>
      <c r="N1384" s="7"/>
      <c r="O1384" s="7"/>
      <c r="P1384" s="7"/>
      <c r="Q1384" s="7"/>
      <c r="R1384" s="7"/>
      <c r="S1384" s="7"/>
    </row>
    <row r="1385" spans="1:19" s="5" customFormat="1" x14ac:dyDescent="0.2">
      <c r="A1385" s="7"/>
      <c r="B1385" s="4"/>
      <c r="E1385" s="6"/>
      <c r="F1385" s="6"/>
      <c r="H1385" s="6"/>
      <c r="I1385" s="6"/>
      <c r="J1385" s="6"/>
      <c r="L1385" s="7"/>
      <c r="M1385" s="7"/>
      <c r="N1385" s="7"/>
      <c r="O1385" s="7"/>
      <c r="P1385" s="7"/>
      <c r="Q1385" s="7"/>
      <c r="R1385" s="7"/>
      <c r="S1385" s="7"/>
    </row>
    <row r="1386" spans="1:19" s="5" customFormat="1" x14ac:dyDescent="0.2">
      <c r="A1386" s="7"/>
      <c r="B1386" s="4"/>
      <c r="D1386" s="6"/>
      <c r="F1386" s="6"/>
      <c r="H1386" s="6"/>
      <c r="I1386" s="6"/>
      <c r="L1386" s="7"/>
      <c r="M1386" s="7"/>
      <c r="N1386" s="7"/>
      <c r="O1386" s="7"/>
      <c r="P1386" s="7"/>
      <c r="Q1386" s="7"/>
      <c r="R1386" s="7"/>
      <c r="S1386" s="7"/>
    </row>
    <row r="1387" spans="1:19" s="5" customFormat="1" x14ac:dyDescent="0.2">
      <c r="A1387" s="7"/>
      <c r="B1387" s="4"/>
      <c r="E1387" s="6"/>
      <c r="F1387" s="6"/>
      <c r="H1387" s="6"/>
      <c r="I1387" s="6"/>
      <c r="J1387" s="6"/>
      <c r="L1387" s="7"/>
      <c r="M1387" s="7"/>
      <c r="N1387" s="7"/>
      <c r="O1387" s="7"/>
      <c r="P1387" s="7"/>
      <c r="Q1387" s="7"/>
      <c r="R1387" s="7"/>
      <c r="S1387" s="7"/>
    </row>
    <row r="1388" spans="1:19" s="5" customFormat="1" x14ac:dyDescent="0.2">
      <c r="A1388" s="7"/>
      <c r="B1388" s="4"/>
      <c r="D1388" s="6"/>
      <c r="F1388" s="6"/>
      <c r="H1388" s="6"/>
      <c r="I1388" s="6"/>
      <c r="L1388" s="7"/>
      <c r="M1388" s="7"/>
      <c r="N1388" s="7"/>
      <c r="O1388" s="7"/>
      <c r="P1388" s="7"/>
      <c r="Q1388" s="7"/>
      <c r="R1388" s="7"/>
      <c r="S1388" s="7"/>
    </row>
    <row r="1389" spans="1:19" s="5" customFormat="1" x14ac:dyDescent="0.2">
      <c r="A1389" s="7"/>
      <c r="B1389" s="4"/>
      <c r="F1389" s="6"/>
      <c r="H1389" s="6"/>
      <c r="I1389" s="6"/>
      <c r="L1389" s="7"/>
      <c r="M1389" s="7"/>
      <c r="N1389" s="7"/>
      <c r="O1389" s="7"/>
      <c r="P1389" s="7"/>
      <c r="Q1389" s="7"/>
      <c r="R1389" s="7"/>
      <c r="S1389" s="7"/>
    </row>
    <row r="1390" spans="1:19" s="5" customFormat="1" x14ac:dyDescent="0.2">
      <c r="A1390" s="7"/>
      <c r="B1390" s="4"/>
      <c r="E1390" s="6"/>
      <c r="F1390" s="6"/>
      <c r="H1390" s="6"/>
      <c r="I1390" s="6"/>
      <c r="J1390" s="6"/>
      <c r="L1390" s="7"/>
      <c r="M1390" s="7"/>
      <c r="N1390" s="7"/>
      <c r="O1390" s="7"/>
      <c r="P1390" s="7"/>
      <c r="Q1390" s="7"/>
      <c r="R1390" s="7"/>
      <c r="S1390" s="7"/>
    </row>
    <row r="1391" spans="1:19" s="5" customFormat="1" x14ac:dyDescent="0.2">
      <c r="A1391" s="7"/>
      <c r="B1391" s="4"/>
      <c r="D1391" s="6"/>
      <c r="F1391" s="6"/>
      <c r="H1391" s="6"/>
      <c r="I1391" s="6"/>
      <c r="L1391" s="7"/>
      <c r="M1391" s="7"/>
      <c r="N1391" s="7"/>
      <c r="O1391" s="7"/>
      <c r="P1391" s="7"/>
      <c r="Q1391" s="7"/>
      <c r="R1391" s="7"/>
      <c r="S1391" s="7"/>
    </row>
    <row r="1392" spans="1:19" s="5" customFormat="1" x14ac:dyDescent="0.2">
      <c r="A1392" s="7"/>
      <c r="B1392" s="4"/>
      <c r="F1392" s="6"/>
      <c r="H1392" s="6"/>
      <c r="I1392" s="6"/>
      <c r="L1392" s="7"/>
      <c r="M1392" s="7"/>
      <c r="N1392" s="7"/>
      <c r="O1392" s="7"/>
      <c r="P1392" s="7"/>
      <c r="Q1392" s="7"/>
      <c r="R1392" s="7"/>
      <c r="S1392" s="7"/>
    </row>
    <row r="1393" spans="1:19" s="5" customFormat="1" x14ac:dyDescent="0.2">
      <c r="A1393" s="7"/>
      <c r="B1393" s="4"/>
      <c r="F1393" s="6"/>
      <c r="H1393" s="6"/>
      <c r="I1393" s="6"/>
      <c r="L1393" s="7"/>
      <c r="M1393" s="7"/>
      <c r="N1393" s="7"/>
      <c r="O1393" s="7"/>
      <c r="P1393" s="7"/>
      <c r="Q1393" s="7"/>
      <c r="R1393" s="7"/>
      <c r="S1393" s="7"/>
    </row>
    <row r="1394" spans="1:19" s="5" customFormat="1" x14ac:dyDescent="0.2">
      <c r="A1394" s="7"/>
      <c r="B1394" s="4"/>
      <c r="F1394" s="6"/>
      <c r="H1394" s="6"/>
      <c r="I1394" s="6"/>
      <c r="L1394" s="7"/>
      <c r="M1394" s="7"/>
      <c r="N1394" s="7"/>
      <c r="O1394" s="7"/>
      <c r="P1394" s="7"/>
      <c r="Q1394" s="7"/>
      <c r="R1394" s="7"/>
      <c r="S1394" s="7"/>
    </row>
    <row r="1395" spans="1:19" s="5" customFormat="1" x14ac:dyDescent="0.2">
      <c r="A1395" s="7"/>
      <c r="B1395" s="4"/>
      <c r="E1395" s="6"/>
      <c r="F1395" s="6"/>
      <c r="H1395" s="6"/>
      <c r="I1395" s="6"/>
      <c r="J1395" s="6"/>
      <c r="L1395" s="7"/>
      <c r="M1395" s="7"/>
      <c r="N1395" s="7"/>
      <c r="O1395" s="7"/>
      <c r="P1395" s="7"/>
      <c r="Q1395" s="7"/>
      <c r="R1395" s="7"/>
      <c r="S1395" s="7"/>
    </row>
    <row r="1397" spans="1:19" s="5" customFormat="1" x14ac:dyDescent="0.2">
      <c r="A1397" s="7"/>
      <c r="B1397" s="4"/>
      <c r="D1397" s="6"/>
      <c r="E1397" s="6"/>
      <c r="F1397" s="6"/>
      <c r="H1397" s="6"/>
      <c r="I1397" s="6"/>
      <c r="J1397" s="6"/>
      <c r="L1397" s="7"/>
      <c r="M1397" s="7"/>
      <c r="N1397" s="7"/>
      <c r="O1397" s="7"/>
      <c r="P1397" s="7"/>
      <c r="Q1397" s="7"/>
      <c r="R1397" s="7"/>
      <c r="S1397" s="7"/>
    </row>
    <row r="1399" spans="1:19" s="5" customFormat="1" x14ac:dyDescent="0.2">
      <c r="A1399" s="7"/>
      <c r="B1399" s="4"/>
      <c r="D1399" s="6"/>
      <c r="F1399" s="6"/>
      <c r="H1399" s="6"/>
      <c r="I1399" s="6"/>
      <c r="L1399" s="7"/>
      <c r="M1399" s="7"/>
      <c r="N1399" s="7"/>
      <c r="O1399" s="7"/>
      <c r="P1399" s="7"/>
      <c r="Q1399" s="7"/>
      <c r="R1399" s="7"/>
      <c r="S1399" s="7"/>
    </row>
    <row r="1400" spans="1:19" s="5" customFormat="1" x14ac:dyDescent="0.2">
      <c r="A1400" s="7"/>
      <c r="B1400" s="4"/>
      <c r="E1400" s="6"/>
      <c r="F1400" s="6"/>
      <c r="H1400" s="6"/>
      <c r="I1400" s="6"/>
      <c r="J1400" s="6"/>
      <c r="L1400" s="7"/>
      <c r="M1400" s="7"/>
      <c r="N1400" s="7"/>
      <c r="O1400" s="7"/>
      <c r="P1400" s="7"/>
      <c r="Q1400" s="7"/>
      <c r="R1400" s="7"/>
      <c r="S1400" s="7"/>
    </row>
    <row r="1401" spans="1:19" s="5" customFormat="1" x14ac:dyDescent="0.2">
      <c r="A1401" s="7"/>
      <c r="B1401" s="4"/>
      <c r="D1401" s="6"/>
      <c r="E1401" s="6"/>
      <c r="F1401" s="6"/>
      <c r="H1401" s="6"/>
      <c r="I1401" s="6"/>
      <c r="J1401" s="6"/>
      <c r="L1401" s="7"/>
      <c r="M1401" s="7"/>
      <c r="N1401" s="7"/>
      <c r="O1401" s="7"/>
      <c r="P1401" s="7"/>
      <c r="Q1401" s="7"/>
      <c r="R1401" s="7"/>
      <c r="S1401" s="7"/>
    </row>
    <row r="1402" spans="1:19" s="5" customFormat="1" x14ac:dyDescent="0.2">
      <c r="A1402" s="7"/>
      <c r="B1402" s="4"/>
      <c r="D1402" s="6"/>
      <c r="F1402" s="6"/>
      <c r="H1402" s="6"/>
      <c r="I1402" s="6"/>
      <c r="L1402" s="7"/>
      <c r="M1402" s="7"/>
      <c r="N1402" s="7"/>
      <c r="O1402" s="7"/>
      <c r="P1402" s="7"/>
      <c r="Q1402" s="7"/>
      <c r="R1402" s="7"/>
      <c r="S1402" s="7"/>
    </row>
    <row r="1403" spans="1:19" s="5" customFormat="1" x14ac:dyDescent="0.2">
      <c r="A1403" s="7"/>
      <c r="B1403" s="4"/>
      <c r="E1403" s="6"/>
      <c r="F1403" s="6"/>
      <c r="H1403" s="6"/>
      <c r="I1403" s="6"/>
      <c r="J1403" s="6"/>
      <c r="L1403" s="7"/>
      <c r="M1403" s="7"/>
      <c r="N1403" s="7"/>
      <c r="O1403" s="7"/>
      <c r="P1403" s="7"/>
      <c r="Q1403" s="7"/>
      <c r="R1403" s="7"/>
      <c r="S1403" s="7"/>
    </row>
    <row r="1404" spans="1:19" s="5" customFormat="1" x14ac:dyDescent="0.2">
      <c r="A1404" s="7"/>
      <c r="B1404" s="4"/>
      <c r="D1404" s="6"/>
      <c r="F1404" s="6"/>
      <c r="H1404" s="6"/>
      <c r="I1404" s="6"/>
      <c r="L1404" s="7"/>
      <c r="M1404" s="7"/>
      <c r="N1404" s="7"/>
      <c r="O1404" s="7"/>
      <c r="P1404" s="7"/>
      <c r="Q1404" s="7"/>
      <c r="R1404" s="7"/>
      <c r="S1404" s="7"/>
    </row>
    <row r="1405" spans="1:19" s="5" customFormat="1" x14ac:dyDescent="0.2">
      <c r="A1405" s="7"/>
      <c r="B1405" s="4"/>
      <c r="E1405" s="6"/>
      <c r="F1405" s="6"/>
      <c r="H1405" s="6"/>
      <c r="I1405" s="6"/>
      <c r="J1405" s="6"/>
      <c r="L1405" s="7"/>
      <c r="M1405" s="7"/>
      <c r="N1405" s="7"/>
      <c r="O1405" s="7"/>
      <c r="P1405" s="7"/>
      <c r="Q1405" s="7"/>
      <c r="R1405" s="7"/>
      <c r="S1405" s="7"/>
    </row>
    <row r="1407" spans="1:19" s="5" customFormat="1" x14ac:dyDescent="0.2">
      <c r="A1407" s="7"/>
      <c r="B1407" s="4"/>
      <c r="D1407" s="6"/>
      <c r="E1407" s="6"/>
      <c r="F1407" s="6"/>
      <c r="H1407" s="6"/>
      <c r="I1407" s="6"/>
      <c r="J1407" s="6"/>
      <c r="L1407" s="7"/>
      <c r="M1407" s="7"/>
      <c r="N1407" s="7"/>
      <c r="O1407" s="7"/>
      <c r="P1407" s="7"/>
      <c r="Q1407" s="7"/>
      <c r="R1407" s="7"/>
      <c r="S1407" s="7"/>
    </row>
    <row r="1408" spans="1:19" s="5" customFormat="1" x14ac:dyDescent="0.2">
      <c r="A1408" s="7"/>
      <c r="B1408" s="4"/>
      <c r="D1408" s="6"/>
      <c r="F1408" s="6"/>
      <c r="H1408" s="6"/>
      <c r="I1408" s="6"/>
      <c r="L1408" s="7"/>
      <c r="M1408" s="7"/>
      <c r="N1408" s="7"/>
      <c r="O1408" s="7"/>
      <c r="P1408" s="7"/>
      <c r="Q1408" s="7"/>
      <c r="R1408" s="7"/>
      <c r="S1408" s="7"/>
    </row>
    <row r="1409" spans="1:19" s="5" customFormat="1" x14ac:dyDescent="0.2">
      <c r="A1409" s="7"/>
      <c r="B1409" s="4"/>
      <c r="E1409" s="6"/>
      <c r="F1409" s="6"/>
      <c r="H1409" s="6"/>
      <c r="I1409" s="6"/>
      <c r="J1409" s="6"/>
      <c r="L1409" s="7"/>
      <c r="M1409" s="7"/>
      <c r="N1409" s="7"/>
      <c r="O1409" s="7"/>
      <c r="P1409" s="7"/>
      <c r="Q1409" s="7"/>
      <c r="R1409" s="7"/>
      <c r="S1409" s="7"/>
    </row>
    <row r="1410" spans="1:19" s="5" customFormat="1" x14ac:dyDescent="0.2">
      <c r="A1410" s="7"/>
      <c r="B1410" s="4"/>
      <c r="D1410" s="6"/>
      <c r="E1410" s="6"/>
      <c r="F1410" s="6"/>
      <c r="H1410" s="6"/>
      <c r="I1410" s="6"/>
      <c r="J1410" s="6"/>
      <c r="L1410" s="7"/>
      <c r="M1410" s="7"/>
      <c r="N1410" s="7"/>
      <c r="O1410" s="7"/>
      <c r="P1410" s="7"/>
      <c r="Q1410" s="7"/>
      <c r="R1410" s="7"/>
      <c r="S1410" s="7"/>
    </row>
    <row r="1412" spans="1:19" s="5" customFormat="1" x14ac:dyDescent="0.2">
      <c r="A1412" s="7"/>
      <c r="B1412" s="4"/>
      <c r="D1412" s="6"/>
      <c r="F1412" s="6"/>
      <c r="H1412" s="6"/>
      <c r="I1412" s="6"/>
      <c r="L1412" s="7"/>
      <c r="M1412" s="7"/>
      <c r="N1412" s="7"/>
      <c r="O1412" s="7"/>
      <c r="P1412" s="7"/>
      <c r="Q1412" s="7"/>
      <c r="R1412" s="7"/>
      <c r="S1412" s="7"/>
    </row>
    <row r="1413" spans="1:19" s="5" customFormat="1" x14ac:dyDescent="0.2">
      <c r="A1413" s="7"/>
      <c r="B1413" s="4"/>
      <c r="E1413" s="6"/>
      <c r="F1413" s="6"/>
      <c r="H1413" s="6"/>
      <c r="I1413" s="6"/>
      <c r="J1413" s="6"/>
      <c r="L1413" s="7"/>
      <c r="M1413" s="7"/>
      <c r="N1413" s="7"/>
      <c r="O1413" s="7"/>
      <c r="P1413" s="7"/>
      <c r="Q1413" s="7"/>
      <c r="R1413" s="7"/>
      <c r="S1413" s="7"/>
    </row>
    <row r="1414" spans="1:19" s="5" customFormat="1" x14ac:dyDescent="0.2">
      <c r="A1414" s="7"/>
      <c r="B1414" s="4"/>
      <c r="D1414" s="6"/>
      <c r="E1414" s="6"/>
      <c r="F1414" s="6"/>
      <c r="H1414" s="6"/>
      <c r="I1414" s="6"/>
      <c r="J1414" s="6"/>
      <c r="L1414" s="7"/>
      <c r="M1414" s="7"/>
      <c r="N1414" s="7"/>
      <c r="O1414" s="7"/>
      <c r="P1414" s="7"/>
      <c r="Q1414" s="7"/>
      <c r="R1414" s="7"/>
      <c r="S1414" s="7"/>
    </row>
    <row r="1415" spans="1:19" s="5" customFormat="1" x14ac:dyDescent="0.2">
      <c r="A1415" s="7"/>
      <c r="B1415" s="4"/>
      <c r="D1415" s="6"/>
      <c r="E1415" s="6"/>
      <c r="F1415" s="6"/>
      <c r="H1415" s="6"/>
      <c r="I1415" s="6"/>
      <c r="J1415" s="6"/>
      <c r="L1415" s="7"/>
      <c r="M1415" s="7"/>
      <c r="N1415" s="7"/>
      <c r="O1415" s="7"/>
      <c r="P1415" s="7"/>
      <c r="Q1415" s="7"/>
      <c r="R1415" s="7"/>
      <c r="S1415" s="7"/>
    </row>
    <row r="1417" spans="1:19" s="5" customFormat="1" x14ac:dyDescent="0.2">
      <c r="A1417" s="7"/>
      <c r="B1417" s="4"/>
      <c r="D1417" s="6"/>
      <c r="E1417" s="6"/>
      <c r="F1417" s="6"/>
      <c r="H1417" s="6"/>
      <c r="I1417" s="6"/>
      <c r="J1417" s="6"/>
      <c r="L1417" s="7"/>
      <c r="M1417" s="7"/>
      <c r="N1417" s="7"/>
      <c r="O1417" s="7"/>
      <c r="P1417" s="7"/>
      <c r="Q1417" s="7"/>
      <c r="R1417" s="7"/>
      <c r="S1417" s="7"/>
    </row>
    <row r="1418" spans="1:19" s="5" customFormat="1" x14ac:dyDescent="0.2">
      <c r="A1418" s="7"/>
      <c r="B1418" s="4"/>
      <c r="D1418" s="6"/>
      <c r="F1418" s="6"/>
      <c r="H1418" s="6"/>
      <c r="I1418" s="6"/>
      <c r="L1418" s="7"/>
      <c r="M1418" s="7"/>
      <c r="N1418" s="7"/>
      <c r="O1418" s="7"/>
      <c r="P1418" s="7"/>
      <c r="Q1418" s="7"/>
      <c r="R1418" s="7"/>
      <c r="S1418" s="7"/>
    </row>
    <row r="1419" spans="1:19" s="5" customFormat="1" x14ac:dyDescent="0.2">
      <c r="A1419" s="7"/>
      <c r="B1419" s="4"/>
      <c r="F1419" s="6"/>
      <c r="H1419" s="6"/>
      <c r="I1419" s="6"/>
      <c r="L1419" s="7"/>
      <c r="M1419" s="7"/>
      <c r="N1419" s="7"/>
      <c r="O1419" s="7"/>
      <c r="P1419" s="7"/>
      <c r="Q1419" s="7"/>
      <c r="R1419" s="7"/>
      <c r="S1419" s="7"/>
    </row>
    <row r="1420" spans="1:19" s="5" customFormat="1" x14ac:dyDescent="0.2">
      <c r="A1420" s="7"/>
      <c r="B1420" s="4"/>
      <c r="F1420" s="6"/>
      <c r="H1420" s="6"/>
      <c r="I1420" s="6"/>
      <c r="L1420" s="7"/>
      <c r="M1420" s="7"/>
      <c r="N1420" s="7"/>
      <c r="O1420" s="7"/>
      <c r="P1420" s="7"/>
      <c r="Q1420" s="7"/>
      <c r="R1420" s="7"/>
      <c r="S1420" s="7"/>
    </row>
    <row r="1421" spans="1:19" s="5" customFormat="1" x14ac:dyDescent="0.2">
      <c r="A1421" s="7"/>
      <c r="B1421" s="4"/>
      <c r="E1421" s="6"/>
      <c r="F1421" s="6"/>
      <c r="H1421" s="6"/>
      <c r="I1421" s="6"/>
      <c r="J1421" s="6"/>
      <c r="L1421" s="7"/>
      <c r="M1421" s="7"/>
      <c r="N1421" s="7"/>
      <c r="O1421" s="7"/>
      <c r="P1421" s="7"/>
      <c r="Q1421" s="7"/>
      <c r="R1421" s="7"/>
      <c r="S1421" s="7"/>
    </row>
    <row r="1425" spans="1:19" s="5" customFormat="1" x14ac:dyDescent="0.2">
      <c r="A1425" s="7"/>
      <c r="B1425" s="4"/>
      <c r="D1425" s="6"/>
      <c r="E1425" s="6"/>
      <c r="F1425" s="6"/>
      <c r="H1425" s="6"/>
      <c r="I1425" s="6"/>
      <c r="J1425" s="6"/>
      <c r="L1425" s="7"/>
      <c r="M1425" s="7"/>
      <c r="N1425" s="7"/>
      <c r="O1425" s="7"/>
      <c r="P1425" s="7"/>
      <c r="Q1425" s="7"/>
      <c r="R1425" s="7"/>
      <c r="S1425" s="7"/>
    </row>
    <row r="1427" spans="1:19" s="5" customFormat="1" x14ac:dyDescent="0.2">
      <c r="A1427" s="7"/>
      <c r="B1427" s="4"/>
      <c r="D1427" s="6"/>
      <c r="F1427" s="6"/>
      <c r="H1427" s="6"/>
      <c r="I1427" s="6"/>
      <c r="L1427" s="7"/>
      <c r="M1427" s="7"/>
      <c r="N1427" s="7"/>
      <c r="O1427" s="7"/>
      <c r="P1427" s="7"/>
      <c r="Q1427" s="7"/>
      <c r="R1427" s="7"/>
      <c r="S1427" s="7"/>
    </row>
    <row r="1428" spans="1:19" s="5" customFormat="1" x14ac:dyDescent="0.2">
      <c r="A1428" s="7"/>
      <c r="B1428" s="4"/>
      <c r="F1428" s="6"/>
      <c r="H1428" s="6"/>
      <c r="I1428" s="6"/>
      <c r="L1428" s="7"/>
      <c r="M1428" s="7"/>
      <c r="N1428" s="7"/>
      <c r="O1428" s="7"/>
      <c r="P1428" s="7"/>
      <c r="Q1428" s="7"/>
      <c r="R1428" s="7"/>
      <c r="S1428" s="7"/>
    </row>
    <row r="1429" spans="1:19" s="5" customFormat="1" x14ac:dyDescent="0.2">
      <c r="A1429" s="7"/>
      <c r="B1429" s="4"/>
      <c r="F1429" s="6"/>
      <c r="H1429" s="6"/>
      <c r="I1429" s="6"/>
      <c r="L1429" s="7"/>
      <c r="M1429" s="7"/>
      <c r="N1429" s="7"/>
      <c r="O1429" s="7"/>
      <c r="P1429" s="7"/>
      <c r="Q1429" s="7"/>
      <c r="R1429" s="7"/>
      <c r="S1429" s="7"/>
    </row>
    <row r="1430" spans="1:19" s="5" customFormat="1" x14ac:dyDescent="0.2">
      <c r="A1430" s="7"/>
      <c r="B1430" s="4"/>
      <c r="E1430" s="6"/>
      <c r="F1430" s="6"/>
      <c r="H1430" s="6"/>
      <c r="I1430" s="6"/>
      <c r="J1430" s="6"/>
      <c r="L1430" s="7"/>
      <c r="M1430" s="7"/>
      <c r="N1430" s="7"/>
      <c r="O1430" s="7"/>
      <c r="P1430" s="7"/>
      <c r="Q1430" s="7"/>
      <c r="R1430" s="7"/>
      <c r="S1430" s="7"/>
    </row>
    <row r="1433" spans="1:19" s="5" customFormat="1" x14ac:dyDescent="0.2">
      <c r="A1433" s="7"/>
      <c r="B1433" s="4"/>
      <c r="D1433" s="6"/>
      <c r="F1433" s="6"/>
      <c r="H1433" s="6"/>
      <c r="I1433" s="6"/>
      <c r="L1433" s="7"/>
      <c r="M1433" s="7"/>
      <c r="N1433" s="7"/>
      <c r="O1433" s="7"/>
      <c r="P1433" s="7"/>
      <c r="Q1433" s="7"/>
      <c r="R1433" s="7"/>
      <c r="S1433" s="7"/>
    </row>
    <row r="1434" spans="1:19" s="5" customFormat="1" x14ac:dyDescent="0.2">
      <c r="A1434" s="7"/>
      <c r="B1434" s="4"/>
      <c r="F1434" s="6"/>
      <c r="H1434" s="6"/>
      <c r="I1434" s="6"/>
      <c r="L1434" s="7"/>
      <c r="M1434" s="7"/>
      <c r="N1434" s="7"/>
      <c r="O1434" s="7"/>
      <c r="P1434" s="7"/>
      <c r="Q1434" s="7"/>
      <c r="R1434" s="7"/>
      <c r="S1434" s="7"/>
    </row>
    <row r="1435" spans="1:19" s="5" customFormat="1" x14ac:dyDescent="0.2">
      <c r="A1435" s="7"/>
      <c r="B1435" s="4"/>
      <c r="E1435" s="6"/>
      <c r="F1435" s="6"/>
      <c r="H1435" s="6"/>
      <c r="I1435" s="6"/>
      <c r="J1435" s="6"/>
      <c r="L1435" s="7"/>
      <c r="M1435" s="7"/>
      <c r="N1435" s="7"/>
      <c r="O1435" s="7"/>
      <c r="P1435" s="7"/>
      <c r="Q1435" s="7"/>
      <c r="R1435" s="7"/>
      <c r="S1435" s="7"/>
    </row>
    <row r="1438" spans="1:19" s="5" customFormat="1" x14ac:dyDescent="0.2">
      <c r="A1438" s="7"/>
      <c r="B1438" s="4"/>
      <c r="D1438" s="6"/>
      <c r="E1438" s="6"/>
      <c r="F1438" s="6"/>
      <c r="H1438" s="6"/>
      <c r="I1438" s="6"/>
      <c r="J1438" s="6"/>
      <c r="L1438" s="7"/>
      <c r="M1438" s="7"/>
      <c r="N1438" s="7"/>
      <c r="O1438" s="7"/>
      <c r="P1438" s="7"/>
      <c r="Q1438" s="7"/>
      <c r="R1438" s="7"/>
      <c r="S1438" s="7"/>
    </row>
    <row r="1439" spans="1:19" s="5" customFormat="1" x14ac:dyDescent="0.2">
      <c r="A1439" s="7"/>
      <c r="B1439" s="4"/>
      <c r="D1439" s="6"/>
      <c r="F1439" s="6"/>
      <c r="H1439" s="6"/>
      <c r="I1439" s="6"/>
      <c r="L1439" s="7"/>
      <c r="M1439" s="7"/>
      <c r="N1439" s="7"/>
      <c r="O1439" s="7"/>
      <c r="P1439" s="7"/>
      <c r="Q1439" s="7"/>
      <c r="R1439" s="7"/>
      <c r="S1439" s="7"/>
    </row>
    <row r="1440" spans="1:19" s="5" customFormat="1" x14ac:dyDescent="0.2">
      <c r="A1440" s="7"/>
      <c r="B1440" s="4"/>
      <c r="E1440" s="6"/>
      <c r="F1440" s="6"/>
      <c r="H1440" s="6"/>
      <c r="I1440" s="6"/>
      <c r="J1440" s="6"/>
      <c r="L1440" s="7"/>
      <c r="M1440" s="7"/>
      <c r="N1440" s="7"/>
      <c r="O1440" s="7"/>
      <c r="P1440" s="7"/>
      <c r="Q1440" s="7"/>
      <c r="R1440" s="7"/>
      <c r="S1440" s="7"/>
    </row>
    <row r="1444" spans="1:19" s="5" customFormat="1" x14ac:dyDescent="0.2">
      <c r="A1444" s="7"/>
      <c r="B1444" s="4"/>
      <c r="D1444" s="6"/>
      <c r="E1444" s="6"/>
      <c r="F1444" s="6"/>
      <c r="H1444" s="6"/>
      <c r="I1444" s="6"/>
      <c r="J1444" s="6"/>
      <c r="L1444" s="7"/>
      <c r="M1444" s="7"/>
      <c r="N1444" s="7"/>
      <c r="O1444" s="7"/>
      <c r="P1444" s="7"/>
      <c r="Q1444" s="7"/>
      <c r="R1444" s="7"/>
      <c r="S1444" s="7"/>
    </row>
    <row r="1445" spans="1:19" s="5" customFormat="1" x14ac:dyDescent="0.2">
      <c r="A1445" s="7"/>
      <c r="B1445" s="4"/>
      <c r="D1445" s="6"/>
      <c r="E1445" s="6"/>
      <c r="F1445" s="6"/>
      <c r="H1445" s="6"/>
      <c r="I1445" s="6"/>
      <c r="J1445" s="6"/>
      <c r="L1445" s="7"/>
      <c r="M1445" s="7"/>
      <c r="N1445" s="7"/>
      <c r="O1445" s="7"/>
      <c r="P1445" s="7"/>
      <c r="Q1445" s="7"/>
      <c r="R1445" s="7"/>
      <c r="S1445" s="7"/>
    </row>
    <row r="1446" spans="1:19" s="5" customFormat="1" x14ac:dyDescent="0.2">
      <c r="A1446" s="7"/>
      <c r="B1446" s="4"/>
      <c r="D1446" s="6"/>
      <c r="E1446" s="6"/>
      <c r="F1446" s="6"/>
      <c r="H1446" s="6"/>
      <c r="I1446" s="6"/>
      <c r="J1446" s="6"/>
      <c r="L1446" s="7"/>
      <c r="M1446" s="7"/>
      <c r="N1446" s="7"/>
      <c r="O1446" s="7"/>
      <c r="P1446" s="7"/>
      <c r="Q1446" s="7"/>
      <c r="R1446" s="7"/>
      <c r="S1446" s="7"/>
    </row>
    <row r="1448" spans="1:19" s="5" customFormat="1" x14ac:dyDescent="0.2">
      <c r="A1448" s="7"/>
      <c r="B1448" s="4"/>
      <c r="D1448" s="6"/>
      <c r="F1448" s="6"/>
      <c r="H1448" s="6"/>
      <c r="I1448" s="6"/>
      <c r="L1448" s="7"/>
      <c r="M1448" s="7"/>
      <c r="N1448" s="7"/>
      <c r="O1448" s="7"/>
      <c r="P1448" s="7"/>
      <c r="Q1448" s="7"/>
      <c r="R1448" s="7"/>
      <c r="S1448" s="7"/>
    </row>
    <row r="1449" spans="1:19" s="5" customFormat="1" x14ac:dyDescent="0.2">
      <c r="A1449" s="7"/>
      <c r="B1449" s="4"/>
      <c r="E1449" s="6"/>
      <c r="F1449" s="6"/>
      <c r="H1449" s="6"/>
      <c r="I1449" s="6"/>
      <c r="J1449" s="6"/>
      <c r="L1449" s="7"/>
      <c r="M1449" s="7"/>
      <c r="N1449" s="7"/>
      <c r="O1449" s="7"/>
      <c r="P1449" s="7"/>
      <c r="Q1449" s="7"/>
      <c r="R1449" s="7"/>
      <c r="S1449" s="7"/>
    </row>
    <row r="1452" spans="1:19" s="5" customFormat="1" x14ac:dyDescent="0.2">
      <c r="A1452" s="7"/>
      <c r="B1452" s="4"/>
      <c r="D1452" s="6"/>
      <c r="F1452" s="6"/>
      <c r="H1452" s="6"/>
      <c r="I1452" s="6"/>
      <c r="L1452" s="7"/>
      <c r="M1452" s="7"/>
      <c r="N1452" s="7"/>
      <c r="O1452" s="7"/>
      <c r="P1452" s="7"/>
      <c r="Q1452" s="7"/>
      <c r="R1452" s="7"/>
      <c r="S1452" s="7"/>
    </row>
    <row r="1453" spans="1:19" s="5" customFormat="1" x14ac:dyDescent="0.2">
      <c r="A1453" s="7"/>
      <c r="B1453" s="4"/>
      <c r="E1453" s="6"/>
      <c r="F1453" s="6"/>
      <c r="H1453" s="6"/>
      <c r="I1453" s="6"/>
      <c r="J1453" s="6"/>
      <c r="L1453" s="7"/>
      <c r="M1453" s="7"/>
      <c r="N1453" s="7"/>
      <c r="O1453" s="7"/>
      <c r="P1453" s="7"/>
      <c r="Q1453" s="7"/>
      <c r="R1453" s="7"/>
      <c r="S1453" s="7"/>
    </row>
    <row r="1454" spans="1:19" s="5" customFormat="1" x14ac:dyDescent="0.2">
      <c r="A1454" s="7"/>
      <c r="B1454" s="4"/>
      <c r="D1454" s="6"/>
      <c r="F1454" s="6"/>
      <c r="H1454" s="6"/>
      <c r="I1454" s="6"/>
      <c r="L1454" s="7"/>
      <c r="M1454" s="7"/>
      <c r="N1454" s="7"/>
      <c r="O1454" s="7"/>
      <c r="P1454" s="7"/>
      <c r="Q1454" s="7"/>
      <c r="R1454" s="7"/>
      <c r="S1454" s="7"/>
    </row>
    <row r="1455" spans="1:19" s="5" customFormat="1" x14ac:dyDescent="0.2">
      <c r="A1455" s="7"/>
      <c r="B1455" s="4"/>
      <c r="F1455" s="6"/>
      <c r="H1455" s="6"/>
      <c r="I1455" s="6"/>
      <c r="L1455" s="7"/>
      <c r="M1455" s="7"/>
      <c r="N1455" s="7"/>
      <c r="O1455" s="7"/>
      <c r="P1455" s="7"/>
      <c r="Q1455" s="7"/>
      <c r="R1455" s="7"/>
      <c r="S1455" s="7"/>
    </row>
    <row r="1456" spans="1:19" s="5" customFormat="1" x14ac:dyDescent="0.2">
      <c r="A1456" s="7"/>
      <c r="B1456" s="4"/>
      <c r="E1456" s="6"/>
      <c r="F1456" s="6"/>
      <c r="H1456" s="6"/>
      <c r="I1456" s="6"/>
      <c r="J1456" s="6"/>
      <c r="L1456" s="7"/>
      <c r="M1456" s="7"/>
      <c r="N1456" s="7"/>
      <c r="O1456" s="7"/>
      <c r="P1456" s="7"/>
      <c r="Q1456" s="7"/>
      <c r="R1456" s="7"/>
      <c r="S1456" s="7"/>
    </row>
    <row r="1459" spans="1:19" s="5" customFormat="1" x14ac:dyDescent="0.2">
      <c r="A1459" s="7"/>
      <c r="B1459" s="4"/>
      <c r="D1459" s="6"/>
      <c r="E1459" s="6"/>
      <c r="F1459" s="6"/>
      <c r="H1459" s="6"/>
      <c r="I1459" s="6"/>
      <c r="J1459" s="6"/>
      <c r="L1459" s="7"/>
      <c r="M1459" s="7"/>
      <c r="N1459" s="7"/>
      <c r="O1459" s="7"/>
      <c r="P1459" s="7"/>
      <c r="Q1459" s="7"/>
      <c r="R1459" s="7"/>
      <c r="S1459" s="7"/>
    </row>
    <row r="1460" spans="1:19" s="5" customFormat="1" x14ac:dyDescent="0.2">
      <c r="A1460" s="7"/>
      <c r="B1460" s="4"/>
      <c r="D1460" s="6"/>
      <c r="F1460" s="6"/>
      <c r="H1460" s="6"/>
      <c r="I1460" s="6"/>
      <c r="L1460" s="7"/>
      <c r="M1460" s="7"/>
      <c r="N1460" s="7"/>
      <c r="O1460" s="7"/>
      <c r="P1460" s="7"/>
      <c r="Q1460" s="7"/>
      <c r="R1460" s="7"/>
      <c r="S1460" s="7"/>
    </row>
    <row r="1461" spans="1:19" s="5" customFormat="1" x14ac:dyDescent="0.2">
      <c r="A1461" s="7"/>
      <c r="B1461" s="4"/>
      <c r="F1461" s="6"/>
      <c r="H1461" s="6"/>
      <c r="I1461" s="6"/>
      <c r="L1461" s="7"/>
      <c r="M1461" s="7"/>
      <c r="N1461" s="7"/>
      <c r="O1461" s="7"/>
      <c r="P1461" s="7"/>
      <c r="Q1461" s="7"/>
      <c r="R1461" s="7"/>
      <c r="S1461" s="7"/>
    </row>
    <row r="1462" spans="1:19" s="5" customFormat="1" x14ac:dyDescent="0.2">
      <c r="A1462" s="7"/>
      <c r="B1462" s="4"/>
      <c r="E1462" s="6"/>
      <c r="F1462" s="6"/>
      <c r="H1462" s="6"/>
      <c r="I1462" s="6"/>
      <c r="J1462" s="6"/>
      <c r="L1462" s="7"/>
      <c r="M1462" s="7"/>
      <c r="N1462" s="7"/>
      <c r="O1462" s="7"/>
      <c r="P1462" s="7"/>
      <c r="Q1462" s="7"/>
      <c r="R1462" s="7"/>
      <c r="S1462" s="7"/>
    </row>
    <row r="1465" spans="1:19" s="5" customFormat="1" x14ac:dyDescent="0.2">
      <c r="A1465" s="7"/>
      <c r="B1465" s="4"/>
      <c r="D1465" s="6"/>
      <c r="F1465" s="6"/>
      <c r="H1465" s="6"/>
      <c r="I1465" s="6"/>
      <c r="L1465" s="7"/>
      <c r="M1465" s="7"/>
      <c r="N1465" s="7"/>
      <c r="O1465" s="7"/>
      <c r="P1465" s="7"/>
      <c r="Q1465" s="7"/>
      <c r="R1465" s="7"/>
      <c r="S1465" s="7"/>
    </row>
    <row r="1466" spans="1:19" s="5" customFormat="1" x14ac:dyDescent="0.2">
      <c r="A1466" s="7"/>
      <c r="B1466" s="4"/>
      <c r="F1466" s="6"/>
      <c r="H1466" s="6"/>
      <c r="I1466" s="6"/>
      <c r="L1466" s="7"/>
      <c r="M1466" s="7"/>
      <c r="N1466" s="7"/>
      <c r="O1466" s="7"/>
      <c r="P1466" s="7"/>
      <c r="Q1466" s="7"/>
      <c r="R1466" s="7"/>
      <c r="S1466" s="7"/>
    </row>
    <row r="1467" spans="1:19" s="5" customFormat="1" x14ac:dyDescent="0.2">
      <c r="A1467" s="7"/>
      <c r="B1467" s="4"/>
      <c r="E1467" s="6"/>
      <c r="F1467" s="6"/>
      <c r="H1467" s="6"/>
      <c r="I1467" s="6"/>
      <c r="J1467" s="6"/>
      <c r="L1467" s="7"/>
      <c r="M1467" s="7"/>
      <c r="N1467" s="7"/>
      <c r="O1467" s="7"/>
      <c r="P1467" s="7"/>
      <c r="Q1467" s="7"/>
      <c r="R1467" s="7"/>
      <c r="S1467" s="7"/>
    </row>
    <row r="1469" spans="1:19" s="5" customFormat="1" x14ac:dyDescent="0.2">
      <c r="A1469" s="7"/>
      <c r="B1469" s="4"/>
      <c r="D1469" s="6"/>
      <c r="F1469" s="6"/>
      <c r="H1469" s="6"/>
      <c r="I1469" s="6"/>
      <c r="L1469" s="7"/>
      <c r="M1469" s="7"/>
      <c r="N1469" s="7"/>
      <c r="O1469" s="7"/>
      <c r="P1469" s="7"/>
      <c r="Q1469" s="7"/>
      <c r="R1469" s="7"/>
      <c r="S1469" s="7"/>
    </row>
    <row r="1470" spans="1:19" s="5" customFormat="1" x14ac:dyDescent="0.2">
      <c r="A1470" s="7"/>
      <c r="B1470" s="4"/>
      <c r="F1470" s="6"/>
      <c r="H1470" s="6"/>
      <c r="I1470" s="6"/>
      <c r="L1470" s="7"/>
      <c r="M1470" s="7"/>
      <c r="N1470" s="7"/>
      <c r="O1470" s="7"/>
      <c r="P1470" s="7"/>
      <c r="Q1470" s="7"/>
      <c r="R1470" s="7"/>
      <c r="S1470" s="7"/>
    </row>
    <row r="1471" spans="1:19" s="5" customFormat="1" x14ac:dyDescent="0.2">
      <c r="A1471" s="7"/>
      <c r="B1471" s="4"/>
      <c r="E1471" s="6"/>
      <c r="F1471" s="6"/>
      <c r="H1471" s="6"/>
      <c r="I1471" s="6"/>
      <c r="J1471" s="6"/>
      <c r="L1471" s="7"/>
      <c r="M1471" s="7"/>
      <c r="N1471" s="7"/>
      <c r="O1471" s="7"/>
      <c r="P1471" s="7"/>
      <c r="Q1471" s="7"/>
      <c r="R1471" s="7"/>
      <c r="S1471" s="7"/>
    </row>
    <row r="1472" spans="1:19" s="5" customFormat="1" x14ac:dyDescent="0.2">
      <c r="A1472" s="7"/>
      <c r="B1472" s="4"/>
      <c r="D1472" s="6"/>
      <c r="F1472" s="6"/>
      <c r="H1472" s="6"/>
      <c r="I1472" s="6"/>
      <c r="L1472" s="7"/>
      <c r="M1472" s="7"/>
      <c r="N1472" s="7"/>
      <c r="O1472" s="7"/>
      <c r="P1472" s="7"/>
      <c r="Q1472" s="7"/>
      <c r="R1472" s="7"/>
      <c r="S1472" s="7"/>
    </row>
    <row r="1473" spans="1:19" s="5" customFormat="1" x14ac:dyDescent="0.2">
      <c r="A1473" s="7"/>
      <c r="B1473" s="4"/>
      <c r="F1473" s="6"/>
      <c r="H1473" s="6"/>
      <c r="I1473" s="6"/>
      <c r="L1473" s="7"/>
      <c r="M1473" s="7"/>
      <c r="N1473" s="7"/>
      <c r="O1473" s="7"/>
      <c r="P1473" s="7"/>
      <c r="Q1473" s="7"/>
      <c r="R1473" s="7"/>
      <c r="S1473" s="7"/>
    </row>
    <row r="1474" spans="1:19" s="5" customFormat="1" x14ac:dyDescent="0.2">
      <c r="A1474" s="7"/>
      <c r="B1474" s="4"/>
      <c r="F1474" s="6"/>
      <c r="H1474" s="6"/>
      <c r="I1474" s="6"/>
      <c r="L1474" s="7"/>
      <c r="M1474" s="7"/>
      <c r="N1474" s="7"/>
      <c r="O1474" s="7"/>
      <c r="P1474" s="7"/>
      <c r="Q1474" s="7"/>
      <c r="R1474" s="7"/>
      <c r="S1474" s="7"/>
    </row>
    <row r="1475" spans="1:19" s="5" customFormat="1" x14ac:dyDescent="0.2">
      <c r="A1475" s="7"/>
      <c r="B1475" s="4"/>
      <c r="E1475" s="6"/>
      <c r="F1475" s="6"/>
      <c r="H1475" s="6"/>
      <c r="I1475" s="6"/>
      <c r="J1475" s="6"/>
      <c r="L1475" s="7"/>
      <c r="M1475" s="7"/>
      <c r="N1475" s="7"/>
      <c r="O1475" s="7"/>
      <c r="P1475" s="7"/>
      <c r="Q1475" s="7"/>
      <c r="R1475" s="7"/>
      <c r="S1475" s="7"/>
    </row>
    <row r="1476" spans="1:19" s="5" customFormat="1" x14ac:dyDescent="0.2">
      <c r="A1476" s="7"/>
      <c r="B1476" s="4"/>
      <c r="D1476" s="6"/>
      <c r="F1476" s="6"/>
      <c r="H1476" s="6"/>
      <c r="I1476" s="6"/>
      <c r="L1476" s="7"/>
      <c r="M1476" s="7"/>
      <c r="N1476" s="7"/>
      <c r="O1476" s="7"/>
      <c r="P1476" s="7"/>
      <c r="Q1476" s="7"/>
      <c r="R1476" s="7"/>
      <c r="S1476" s="7"/>
    </row>
    <row r="1477" spans="1:19" s="5" customFormat="1" x14ac:dyDescent="0.2">
      <c r="A1477" s="7"/>
      <c r="B1477" s="4"/>
      <c r="F1477" s="6"/>
      <c r="H1477" s="6"/>
      <c r="I1477" s="6"/>
      <c r="L1477" s="7"/>
      <c r="M1477" s="7"/>
      <c r="N1477" s="7"/>
      <c r="O1477" s="7"/>
      <c r="P1477" s="7"/>
      <c r="Q1477" s="7"/>
      <c r="R1477" s="7"/>
      <c r="S1477" s="7"/>
    </row>
    <row r="1478" spans="1:19" s="5" customFormat="1" x14ac:dyDescent="0.2">
      <c r="A1478" s="7"/>
      <c r="B1478" s="4"/>
      <c r="F1478" s="6"/>
      <c r="H1478" s="6"/>
      <c r="I1478" s="6"/>
      <c r="L1478" s="7"/>
      <c r="M1478" s="7"/>
      <c r="N1478" s="7"/>
      <c r="O1478" s="7"/>
      <c r="P1478" s="7"/>
      <c r="Q1478" s="7"/>
      <c r="R1478" s="7"/>
      <c r="S1478" s="7"/>
    </row>
    <row r="1479" spans="1:19" s="5" customFormat="1" x14ac:dyDescent="0.2">
      <c r="A1479" s="7"/>
      <c r="B1479" s="4"/>
      <c r="E1479" s="6"/>
      <c r="F1479" s="6"/>
      <c r="H1479" s="6"/>
      <c r="I1479" s="6"/>
      <c r="J1479" s="6"/>
      <c r="L1479" s="7"/>
      <c r="M1479" s="7"/>
      <c r="N1479" s="7"/>
      <c r="O1479" s="7"/>
      <c r="P1479" s="7"/>
      <c r="Q1479" s="7"/>
      <c r="R1479" s="7"/>
      <c r="S1479" s="7"/>
    </row>
    <row r="1480" spans="1:19" s="5" customFormat="1" x14ac:dyDescent="0.2">
      <c r="A1480" s="7"/>
      <c r="B1480" s="4"/>
      <c r="D1480" s="6"/>
      <c r="E1480" s="6"/>
      <c r="F1480" s="6"/>
      <c r="H1480" s="6"/>
      <c r="I1480" s="6"/>
      <c r="J1480" s="6"/>
      <c r="L1480" s="7"/>
      <c r="M1480" s="7"/>
      <c r="N1480" s="7"/>
      <c r="O1480" s="7"/>
      <c r="P1480" s="7"/>
      <c r="Q1480" s="7"/>
      <c r="R1480" s="7"/>
      <c r="S1480" s="7"/>
    </row>
    <row r="1481" spans="1:19" s="5" customFormat="1" x14ac:dyDescent="0.2">
      <c r="A1481" s="7"/>
      <c r="B1481" s="4"/>
      <c r="D1481" s="6"/>
      <c r="E1481" s="6"/>
      <c r="F1481" s="6"/>
      <c r="H1481" s="6"/>
      <c r="I1481" s="6"/>
      <c r="J1481" s="6"/>
      <c r="L1481" s="7"/>
      <c r="M1481" s="7"/>
      <c r="N1481" s="7"/>
      <c r="O1481" s="7"/>
      <c r="P1481" s="7"/>
      <c r="Q1481" s="7"/>
      <c r="R1481" s="7"/>
      <c r="S1481" s="7"/>
    </row>
    <row r="1482" spans="1:19" s="5" customFormat="1" x14ac:dyDescent="0.2">
      <c r="A1482" s="7"/>
      <c r="B1482" s="4"/>
      <c r="D1482" s="6"/>
      <c r="F1482" s="6"/>
      <c r="H1482" s="6"/>
      <c r="I1482" s="6"/>
      <c r="L1482" s="7"/>
      <c r="M1482" s="7"/>
      <c r="N1482" s="7"/>
      <c r="O1482" s="7"/>
      <c r="P1482" s="7"/>
      <c r="Q1482" s="7"/>
      <c r="R1482" s="7"/>
      <c r="S1482" s="7"/>
    </row>
    <row r="1483" spans="1:19" s="5" customFormat="1" x14ac:dyDescent="0.2">
      <c r="A1483" s="7"/>
      <c r="B1483" s="4"/>
      <c r="E1483" s="6"/>
      <c r="F1483" s="6"/>
      <c r="H1483" s="6"/>
      <c r="I1483" s="6"/>
      <c r="J1483" s="6"/>
      <c r="L1483" s="7"/>
      <c r="M1483" s="7"/>
      <c r="N1483" s="7"/>
      <c r="O1483" s="7"/>
      <c r="P1483" s="7"/>
      <c r="Q1483" s="7"/>
      <c r="R1483" s="7"/>
      <c r="S1483" s="7"/>
    </row>
    <row r="1484" spans="1:19" s="5" customFormat="1" x14ac:dyDescent="0.2">
      <c r="A1484" s="7"/>
      <c r="B1484" s="4"/>
      <c r="D1484" s="6"/>
      <c r="F1484" s="6"/>
      <c r="H1484" s="6"/>
      <c r="I1484" s="6"/>
      <c r="L1484" s="7"/>
      <c r="M1484" s="7"/>
      <c r="N1484" s="7"/>
      <c r="O1484" s="7"/>
      <c r="P1484" s="7"/>
      <c r="Q1484" s="7"/>
      <c r="R1484" s="7"/>
      <c r="S1484" s="7"/>
    </row>
    <row r="1485" spans="1:19" s="5" customFormat="1" x14ac:dyDescent="0.2">
      <c r="A1485" s="7"/>
      <c r="B1485" s="4"/>
      <c r="F1485" s="6"/>
      <c r="H1485" s="6"/>
      <c r="I1485" s="6"/>
      <c r="L1485" s="7"/>
      <c r="M1485" s="7"/>
      <c r="N1485" s="7"/>
      <c r="O1485" s="7"/>
      <c r="P1485" s="7"/>
      <c r="Q1485" s="7"/>
      <c r="R1485" s="7"/>
      <c r="S1485" s="7"/>
    </row>
    <row r="1486" spans="1:19" s="5" customFormat="1" x14ac:dyDescent="0.2">
      <c r="A1486" s="7"/>
      <c r="B1486" s="4"/>
      <c r="E1486" s="6"/>
      <c r="F1486" s="6"/>
      <c r="H1486" s="6"/>
      <c r="I1486" s="6"/>
      <c r="J1486" s="6"/>
      <c r="L1486" s="7"/>
      <c r="M1486" s="7"/>
      <c r="N1486" s="7"/>
      <c r="O1486" s="7"/>
      <c r="P1486" s="7"/>
      <c r="Q1486" s="7"/>
      <c r="R1486" s="7"/>
      <c r="S1486" s="7"/>
    </row>
    <row r="1487" spans="1:19" s="41" customFormat="1" x14ac:dyDescent="0.2">
      <c r="A1487" s="7"/>
      <c r="B1487" s="4"/>
      <c r="C1487" s="5"/>
      <c r="D1487" s="6"/>
      <c r="E1487" s="6"/>
      <c r="F1487" s="6"/>
      <c r="G1487" s="5"/>
      <c r="H1487" s="6"/>
      <c r="I1487" s="6"/>
      <c r="J1487" s="6"/>
      <c r="K1487" s="5"/>
      <c r="L1487" s="7"/>
      <c r="M1487" s="7"/>
      <c r="N1487" s="7"/>
      <c r="O1487" s="7"/>
      <c r="P1487" s="7"/>
      <c r="Q1487" s="7"/>
      <c r="R1487" s="7"/>
      <c r="S1487" s="7"/>
    </row>
    <row r="1491" spans="1:19" s="41" customFormat="1" x14ac:dyDescent="0.2">
      <c r="A1491" s="7"/>
      <c r="B1491" s="4"/>
      <c r="C1491" s="5"/>
      <c r="D1491" s="6"/>
      <c r="E1491" s="6"/>
      <c r="F1491" s="6"/>
      <c r="G1491" s="5"/>
      <c r="H1491" s="6"/>
      <c r="I1491" s="6"/>
      <c r="J1491" s="6"/>
      <c r="K1491" s="5"/>
      <c r="L1491" s="7"/>
      <c r="M1491" s="7"/>
      <c r="N1491" s="7"/>
      <c r="O1491" s="7"/>
      <c r="P1491" s="7"/>
      <c r="Q1491" s="7"/>
      <c r="R1491" s="7"/>
      <c r="S1491" s="7"/>
    </row>
    <row r="1492" spans="1:19" s="41" customFormat="1" x14ac:dyDescent="0.2">
      <c r="A1492" s="7"/>
      <c r="B1492" s="4"/>
      <c r="C1492" s="5"/>
      <c r="D1492" s="6"/>
      <c r="E1492" s="6"/>
      <c r="F1492" s="6"/>
      <c r="G1492" s="5"/>
      <c r="H1492" s="6"/>
      <c r="I1492" s="6"/>
      <c r="J1492" s="6"/>
      <c r="K1492" s="5"/>
      <c r="L1492" s="7"/>
      <c r="M1492" s="7"/>
      <c r="N1492" s="7"/>
      <c r="O1492" s="7"/>
      <c r="P1492" s="7"/>
      <c r="Q1492" s="7"/>
      <c r="R1492" s="7"/>
      <c r="S1492" s="7"/>
    </row>
    <row r="1494" spans="1:19" s="41" customFormat="1" x14ac:dyDescent="0.2">
      <c r="A1494" s="7"/>
      <c r="B1494" s="4"/>
      <c r="C1494" s="5"/>
      <c r="D1494" s="6"/>
      <c r="E1494" s="6"/>
      <c r="F1494" s="6"/>
      <c r="G1494" s="5"/>
      <c r="H1494" s="6"/>
      <c r="I1494" s="6"/>
      <c r="J1494" s="6"/>
      <c r="K1494" s="87"/>
      <c r="L1494" s="7"/>
      <c r="M1494" s="7"/>
      <c r="N1494" s="7"/>
      <c r="O1494" s="7"/>
      <c r="P1494" s="7"/>
      <c r="Q1494" s="7"/>
      <c r="R1494" s="7"/>
      <c r="S1494" s="7"/>
    </row>
    <row r="1495" spans="1:19" s="41" customFormat="1" x14ac:dyDescent="0.2">
      <c r="A1495" s="7"/>
      <c r="B1495" s="4"/>
      <c r="C1495" s="5"/>
      <c r="D1495" s="6"/>
      <c r="E1495" s="6"/>
      <c r="F1495" s="6"/>
      <c r="G1495" s="5"/>
      <c r="H1495" s="6"/>
      <c r="I1495" s="6"/>
      <c r="J1495" s="6"/>
      <c r="K1495" s="87"/>
      <c r="L1495" s="7"/>
      <c r="M1495" s="7"/>
      <c r="N1495" s="7"/>
      <c r="O1495" s="7"/>
      <c r="P1495" s="7"/>
      <c r="Q1495" s="7"/>
      <c r="R1495" s="7"/>
      <c r="S1495" s="7"/>
    </row>
    <row r="1496" spans="1:19" s="41" customFormat="1" x14ac:dyDescent="0.2">
      <c r="A1496" s="7"/>
      <c r="B1496" s="4"/>
      <c r="C1496" s="5"/>
      <c r="D1496" s="6"/>
      <c r="E1496" s="6"/>
      <c r="F1496" s="6"/>
      <c r="G1496" s="5"/>
      <c r="H1496" s="6"/>
      <c r="I1496" s="6"/>
      <c r="J1496" s="6"/>
      <c r="K1496" s="87"/>
      <c r="L1496" s="7"/>
      <c r="M1496" s="7"/>
      <c r="N1496" s="7"/>
      <c r="O1496" s="7"/>
      <c r="P1496" s="7"/>
      <c r="Q1496" s="7"/>
      <c r="R1496" s="7"/>
      <c r="S1496" s="7"/>
    </row>
    <row r="1498" spans="1:19" s="41" customFormat="1" x14ac:dyDescent="0.2">
      <c r="A1498" s="7"/>
      <c r="B1498" s="4"/>
      <c r="C1498" s="5"/>
      <c r="D1498" s="6"/>
      <c r="E1498" s="6"/>
      <c r="F1498" s="6"/>
      <c r="G1498" s="5"/>
      <c r="H1498" s="6"/>
      <c r="I1498" s="6"/>
      <c r="J1498" s="6"/>
      <c r="K1498" s="5"/>
      <c r="L1498" s="7"/>
      <c r="M1498" s="7"/>
      <c r="N1498" s="7"/>
      <c r="O1498" s="7"/>
      <c r="P1498" s="7"/>
      <c r="Q1498" s="7"/>
      <c r="R1498" s="7"/>
      <c r="S1498" s="7"/>
    </row>
    <row r="1499" spans="1:19" s="41" customFormat="1" x14ac:dyDescent="0.2">
      <c r="A1499" s="7"/>
      <c r="B1499" s="4"/>
      <c r="C1499" s="5"/>
      <c r="D1499" s="6"/>
      <c r="E1499" s="6"/>
      <c r="F1499" s="6"/>
      <c r="G1499" s="5"/>
      <c r="H1499" s="6"/>
      <c r="I1499" s="6"/>
      <c r="J1499" s="6"/>
      <c r="K1499" s="5"/>
      <c r="L1499" s="7"/>
      <c r="M1499" s="7"/>
      <c r="N1499" s="7"/>
      <c r="O1499" s="7"/>
      <c r="P1499" s="7"/>
      <c r="Q1499" s="7"/>
      <c r="R1499" s="7"/>
      <c r="S1499" s="7"/>
    </row>
    <row r="1500" spans="1:19" s="41" customFormat="1" x14ac:dyDescent="0.2">
      <c r="A1500" s="7"/>
      <c r="B1500" s="4"/>
      <c r="C1500" s="5"/>
      <c r="D1500" s="6"/>
      <c r="E1500" s="6"/>
      <c r="F1500" s="6"/>
      <c r="G1500" s="5"/>
      <c r="H1500" s="6"/>
      <c r="I1500" s="6"/>
      <c r="J1500" s="6"/>
      <c r="K1500" s="5"/>
      <c r="L1500" s="7"/>
      <c r="M1500" s="7"/>
      <c r="N1500" s="7"/>
      <c r="O1500" s="7"/>
      <c r="P1500" s="7"/>
      <c r="Q1500" s="7"/>
      <c r="R1500" s="7"/>
      <c r="S1500" s="7"/>
    </row>
    <row r="1502" spans="1:19" s="41" customFormat="1" x14ac:dyDescent="0.2">
      <c r="A1502" s="7"/>
      <c r="B1502" s="4"/>
      <c r="C1502" s="5"/>
      <c r="D1502" s="6"/>
      <c r="E1502" s="6"/>
      <c r="F1502" s="6"/>
      <c r="G1502" s="5"/>
      <c r="H1502" s="6"/>
      <c r="I1502" s="6"/>
      <c r="J1502" s="6"/>
      <c r="K1502" s="5"/>
      <c r="L1502" s="7"/>
      <c r="M1502" s="7"/>
      <c r="N1502" s="7"/>
      <c r="O1502" s="7"/>
      <c r="P1502" s="7"/>
      <c r="Q1502" s="7"/>
      <c r="R1502" s="7"/>
      <c r="S1502" s="7"/>
    </row>
    <row r="1520" spans="1:11" s="55" customFormat="1" x14ac:dyDescent="0.2">
      <c r="A1520" s="7"/>
      <c r="B1520" s="4"/>
      <c r="C1520" s="5"/>
      <c r="D1520" s="6"/>
      <c r="E1520" s="6"/>
      <c r="F1520" s="6"/>
      <c r="G1520" s="5"/>
      <c r="H1520" s="6"/>
      <c r="I1520" s="6"/>
      <c r="J1520" s="6"/>
      <c r="K1520" s="5"/>
    </row>
    <row r="1521" spans="1:11" s="55" customFormat="1" x14ac:dyDescent="0.2">
      <c r="A1521" s="7"/>
      <c r="B1521" s="4"/>
      <c r="C1521" s="5"/>
      <c r="D1521" s="6"/>
      <c r="E1521" s="6"/>
      <c r="F1521" s="6"/>
      <c r="G1521" s="5"/>
      <c r="H1521" s="6"/>
      <c r="I1521" s="6"/>
      <c r="J1521" s="6"/>
      <c r="K1521" s="5"/>
    </row>
    <row r="1522" spans="1:11" s="55" customFormat="1" x14ac:dyDescent="0.2">
      <c r="A1522" s="7"/>
      <c r="B1522" s="4"/>
      <c r="C1522" s="5"/>
      <c r="D1522" s="6"/>
      <c r="E1522" s="6"/>
      <c r="F1522" s="6"/>
      <c r="G1522" s="5"/>
      <c r="H1522" s="6"/>
      <c r="I1522" s="6"/>
      <c r="J1522" s="6"/>
      <c r="K1522" s="5"/>
    </row>
  </sheetData>
  <mergeCells count="29">
    <mergeCell ref="A392:A435"/>
    <mergeCell ref="A436:A472"/>
    <mergeCell ref="A541:A728"/>
    <mergeCell ref="A1096:B1096"/>
    <mergeCell ref="A1055:A1093"/>
    <mergeCell ref="A1025:A1054"/>
    <mergeCell ref="A473:A533"/>
    <mergeCell ref="A729:A862"/>
    <mergeCell ref="A22:A28"/>
    <mergeCell ref="A29:A249"/>
    <mergeCell ref="A258:A298"/>
    <mergeCell ref="A299:A336"/>
    <mergeCell ref="A337:A384"/>
    <mergeCell ref="I1098:K1098"/>
    <mergeCell ref="A863:A928"/>
    <mergeCell ref="A929:A972"/>
    <mergeCell ref="A975:A1024"/>
    <mergeCell ref="A12:K12"/>
    <mergeCell ref="A13:K13"/>
    <mergeCell ref="A14:K14"/>
    <mergeCell ref="J16:K16"/>
    <mergeCell ref="A17:A18"/>
    <mergeCell ref="B17:B18"/>
    <mergeCell ref="C17:C18"/>
    <mergeCell ref="D17:J17"/>
    <mergeCell ref="K17:K18"/>
    <mergeCell ref="F18:I18"/>
    <mergeCell ref="A1097:B1097"/>
    <mergeCell ref="A1098:B1098"/>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3" manualBreakCount="3">
    <brk id="26" max="10" man="1"/>
    <brk id="38" max="10" man="1"/>
    <brk id="858" max="10"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filterMode="1"/>
  <dimension ref="A1:S1915"/>
  <sheetViews>
    <sheetView showGridLines="0" view="pageBreakPreview" topLeftCell="A13" zoomScaleNormal="90" zoomScaleSheetLayoutView="100" workbookViewId="0">
      <selection activeCell="B1461" sqref="B1461"/>
    </sheetView>
  </sheetViews>
  <sheetFormatPr defaultColWidth="9.140625" defaultRowHeight="18" x14ac:dyDescent="0.2"/>
  <cols>
    <col min="1" max="1" width="4.7109375" style="7" customWidth="1"/>
    <col min="2" max="2" width="77" style="4" customWidth="1"/>
    <col min="3" max="3" width="4.5703125" style="5" customWidth="1"/>
    <col min="4" max="4" width="4.28515625" style="6" customWidth="1"/>
    <col min="5" max="5" width="6" style="6" customWidth="1"/>
    <col min="6" max="6" width="3.28515625" style="6" customWidth="1"/>
    <col min="7" max="7" width="3.28515625" style="5" customWidth="1"/>
    <col min="8" max="8" width="5.28515625" style="6" customWidth="1"/>
    <col min="9" max="9" width="7.28515625" style="6" customWidth="1"/>
    <col min="10" max="10" width="4.5703125" style="6" customWidth="1"/>
    <col min="11" max="11" width="15" style="5" customWidth="1"/>
    <col min="12" max="12" width="24.28515625" style="7" customWidth="1"/>
    <col min="13" max="13" width="16.5703125" style="7" customWidth="1"/>
    <col min="14" max="14" width="6" style="7" customWidth="1"/>
    <col min="15" max="15" width="17.5703125" style="7" customWidth="1"/>
    <col min="16" max="16" width="5.7109375" style="7" customWidth="1"/>
    <col min="17" max="17" width="15.7109375" style="7" customWidth="1"/>
    <col min="18" max="18" width="0.5703125" style="7" customWidth="1"/>
    <col min="19" max="19" width="4.28515625" style="7" customWidth="1"/>
    <col min="20" max="16384" width="9.140625" style="7"/>
  </cols>
  <sheetData>
    <row r="1" spans="1:15" ht="27.6" customHeight="1" x14ac:dyDescent="0.2"/>
    <row r="6" spans="1:15" ht="31.9" customHeight="1" x14ac:dyDescent="0.2">
      <c r="M6" s="24"/>
    </row>
    <row r="7" spans="1:15" hidden="1" x14ac:dyDescent="0.2"/>
    <row r="8" spans="1:15" hidden="1" x14ac:dyDescent="0.2"/>
    <row r="9" spans="1:15" hidden="1" x14ac:dyDescent="0.2"/>
    <row r="11" spans="1:15" ht="18.75" x14ac:dyDescent="0.2">
      <c r="A11" s="138" t="s">
        <v>157</v>
      </c>
      <c r="B11" s="138"/>
      <c r="C11" s="138"/>
      <c r="D11" s="138"/>
      <c r="E11" s="138"/>
      <c r="F11" s="138"/>
      <c r="G11" s="138"/>
      <c r="H11" s="138"/>
      <c r="I11" s="138"/>
      <c r="J11" s="138"/>
      <c r="K11" s="138"/>
      <c r="M11" s="8"/>
    </row>
    <row r="12" spans="1:15" ht="18.75" x14ac:dyDescent="0.2">
      <c r="A12" s="138" t="s">
        <v>219</v>
      </c>
      <c r="B12" s="138"/>
      <c r="C12" s="138"/>
      <c r="D12" s="138"/>
      <c r="E12" s="138"/>
      <c r="F12" s="138"/>
      <c r="G12" s="138"/>
      <c r="H12" s="138"/>
      <c r="I12" s="138"/>
      <c r="J12" s="138"/>
      <c r="K12" s="138"/>
    </row>
    <row r="13" spans="1:15" ht="18.75" x14ac:dyDescent="0.2">
      <c r="A13" s="138" t="s">
        <v>642</v>
      </c>
      <c r="B13" s="138"/>
      <c r="C13" s="138"/>
      <c r="D13" s="138"/>
      <c r="E13" s="138"/>
      <c r="F13" s="138"/>
      <c r="G13" s="138"/>
      <c r="H13" s="138"/>
      <c r="I13" s="138"/>
      <c r="J13" s="138"/>
      <c r="K13" s="138"/>
      <c r="L13" s="8"/>
    </row>
    <row r="14" spans="1:15" ht="18.75" x14ac:dyDescent="0.2">
      <c r="A14" s="9"/>
      <c r="B14" s="10"/>
      <c r="C14" s="11"/>
      <c r="D14" s="12"/>
      <c r="E14" s="12"/>
      <c r="F14" s="13"/>
      <c r="G14" s="14"/>
      <c r="H14" s="13"/>
      <c r="I14" s="13"/>
      <c r="J14" s="13"/>
    </row>
    <row r="15" spans="1:15" ht="18.75" x14ac:dyDescent="0.2">
      <c r="A15" s="15"/>
      <c r="B15" s="16"/>
      <c r="C15" s="15"/>
      <c r="D15" s="15"/>
      <c r="E15" s="15"/>
      <c r="F15" s="17"/>
      <c r="G15" s="15"/>
      <c r="H15" s="17"/>
      <c r="I15" s="17"/>
      <c r="J15" s="139" t="s">
        <v>74</v>
      </c>
      <c r="K15" s="139"/>
    </row>
    <row r="16" spans="1:15" x14ac:dyDescent="0.2">
      <c r="A16" s="140" t="s">
        <v>0</v>
      </c>
      <c r="B16" s="141" t="s">
        <v>38</v>
      </c>
      <c r="C16" s="140" t="s">
        <v>37</v>
      </c>
      <c r="D16" s="140" t="s">
        <v>36</v>
      </c>
      <c r="E16" s="140"/>
      <c r="F16" s="140"/>
      <c r="G16" s="140"/>
      <c r="H16" s="140"/>
      <c r="I16" s="140"/>
      <c r="J16" s="140"/>
      <c r="K16" s="142" t="s">
        <v>156</v>
      </c>
      <c r="O16" s="18"/>
    </row>
    <row r="17" spans="1:15" x14ac:dyDescent="0.2">
      <c r="A17" s="140"/>
      <c r="B17" s="141"/>
      <c r="C17" s="140"/>
      <c r="D17" s="19" t="s">
        <v>32</v>
      </c>
      <c r="E17" s="19" t="s">
        <v>33</v>
      </c>
      <c r="F17" s="140" t="s">
        <v>34</v>
      </c>
      <c r="G17" s="140"/>
      <c r="H17" s="140"/>
      <c r="I17" s="140"/>
      <c r="J17" s="19" t="s">
        <v>35</v>
      </c>
      <c r="K17" s="142"/>
      <c r="L17" s="7">
        <v>8840970.6999999993</v>
      </c>
    </row>
    <row r="18" spans="1:15" ht="17.25" customHeight="1" x14ac:dyDescent="0.2">
      <c r="A18" s="103">
        <v>1</v>
      </c>
      <c r="B18" s="104">
        <v>2</v>
      </c>
      <c r="C18" s="103">
        <v>3</v>
      </c>
      <c r="D18" s="103">
        <v>4</v>
      </c>
      <c r="E18" s="103">
        <v>5</v>
      </c>
      <c r="F18" s="103">
        <v>6</v>
      </c>
      <c r="G18" s="103">
        <v>7</v>
      </c>
      <c r="H18" s="103">
        <v>8</v>
      </c>
      <c r="I18" s="103">
        <v>9</v>
      </c>
      <c r="J18" s="103">
        <v>10</v>
      </c>
      <c r="K18" s="103">
        <v>11</v>
      </c>
    </row>
    <row r="19" spans="1:15" ht="18" hidden="1" customHeight="1" x14ac:dyDescent="0.2">
      <c r="A19" s="103"/>
      <c r="B19" s="22" t="s">
        <v>39</v>
      </c>
      <c r="C19" s="103"/>
      <c r="D19" s="103"/>
      <c r="E19" s="103"/>
      <c r="F19" s="19"/>
      <c r="G19" s="103"/>
      <c r="H19" s="19"/>
      <c r="I19" s="19"/>
      <c r="J19" s="103"/>
      <c r="K19" s="80" t="e">
        <f>SUM(K20+K30+K380+K424+K458+K569+K629+K671+K763+K977+K1184+K1267+K1391+K1442+K1326)</f>
        <v>#REF!</v>
      </c>
      <c r="L19" s="8">
        <v>8489634.4000000004</v>
      </c>
      <c r="M19" s="24">
        <f>L17-L19</f>
        <v>351336.29999999888</v>
      </c>
      <c r="N19" s="25"/>
      <c r="O19" s="23"/>
    </row>
    <row r="20" spans="1:15" ht="31.5" hidden="1" customHeight="1" x14ac:dyDescent="0.2">
      <c r="A20" s="101">
        <v>1</v>
      </c>
      <c r="B20" s="26" t="s">
        <v>309</v>
      </c>
      <c r="C20" s="19">
        <v>901</v>
      </c>
      <c r="D20" s="27"/>
      <c r="E20" s="27"/>
      <c r="F20" s="19"/>
      <c r="G20" s="27"/>
      <c r="H20" s="19"/>
      <c r="I20" s="19"/>
      <c r="J20" s="27"/>
      <c r="K20" s="80">
        <f t="shared" ref="K20:K23" si="0">SUM(K21)</f>
        <v>1872</v>
      </c>
      <c r="L20" s="8" t="e">
        <f>K19-L17</f>
        <v>#REF!</v>
      </c>
      <c r="M20" s="8"/>
    </row>
    <row r="21" spans="1:15" ht="18" hidden="1" customHeight="1" x14ac:dyDescent="0.2">
      <c r="A21" s="154"/>
      <c r="B21" s="1" t="s">
        <v>1</v>
      </c>
      <c r="C21" s="19">
        <v>901</v>
      </c>
      <c r="D21" s="19" t="s">
        <v>2</v>
      </c>
      <c r="E21" s="19"/>
      <c r="F21" s="19"/>
      <c r="G21" s="19"/>
      <c r="H21" s="19"/>
      <c r="I21" s="19"/>
      <c r="J21" s="19"/>
      <c r="K21" s="80">
        <f t="shared" si="0"/>
        <v>1872</v>
      </c>
      <c r="M21" s="8"/>
    </row>
    <row r="22" spans="1:15" ht="47.25" hidden="1" customHeight="1" x14ac:dyDescent="0.2">
      <c r="A22" s="154"/>
      <c r="B22" s="1" t="s">
        <v>126</v>
      </c>
      <c r="C22" s="100">
        <v>901</v>
      </c>
      <c r="D22" s="28" t="s">
        <v>2</v>
      </c>
      <c r="E22" s="28" t="s">
        <v>5</v>
      </c>
      <c r="F22" s="28"/>
      <c r="G22" s="97"/>
      <c r="H22" s="28"/>
      <c r="I22" s="28"/>
      <c r="J22" s="28"/>
      <c r="K22" s="80">
        <f t="shared" si="0"/>
        <v>1872</v>
      </c>
      <c r="L22" s="8"/>
      <c r="M22" s="8"/>
    </row>
    <row r="23" spans="1:15" ht="18.75" hidden="1" customHeight="1" x14ac:dyDescent="0.2">
      <c r="A23" s="154"/>
      <c r="B23" s="1" t="s">
        <v>63</v>
      </c>
      <c r="C23" s="100">
        <v>901</v>
      </c>
      <c r="D23" s="28" t="s">
        <v>2</v>
      </c>
      <c r="E23" s="28" t="s">
        <v>5</v>
      </c>
      <c r="F23" s="28">
        <v>51</v>
      </c>
      <c r="G23" s="97"/>
      <c r="H23" s="28"/>
      <c r="I23" s="28"/>
      <c r="J23" s="28"/>
      <c r="K23" s="80">
        <f t="shared" si="0"/>
        <v>1872</v>
      </c>
      <c r="M23" s="8"/>
    </row>
    <row r="24" spans="1:15" ht="18" hidden="1" customHeight="1" x14ac:dyDescent="0.2">
      <c r="A24" s="154"/>
      <c r="B24" s="1" t="s">
        <v>79</v>
      </c>
      <c r="C24" s="100">
        <v>901</v>
      </c>
      <c r="D24" s="28" t="s">
        <v>2</v>
      </c>
      <c r="E24" s="28" t="s">
        <v>5</v>
      </c>
      <c r="F24" s="28">
        <v>51</v>
      </c>
      <c r="G24" s="97">
        <v>1</v>
      </c>
      <c r="H24" s="28"/>
      <c r="I24" s="28"/>
      <c r="J24" s="28"/>
      <c r="K24" s="80">
        <f>SUM(K25+K28)</f>
        <v>1872</v>
      </c>
    </row>
    <row r="25" spans="1:15" ht="18" hidden="1" customHeight="1" x14ac:dyDescent="0.2">
      <c r="A25" s="154"/>
      <c r="B25" s="1" t="s">
        <v>47</v>
      </c>
      <c r="C25" s="100">
        <v>901</v>
      </c>
      <c r="D25" s="28" t="s">
        <v>2</v>
      </c>
      <c r="E25" s="28" t="s">
        <v>5</v>
      </c>
      <c r="F25" s="28">
        <v>51</v>
      </c>
      <c r="G25" s="97">
        <v>1</v>
      </c>
      <c r="H25" s="28" t="s">
        <v>77</v>
      </c>
      <c r="I25" s="28" t="s">
        <v>78</v>
      </c>
      <c r="J25" s="28"/>
      <c r="K25" s="80">
        <f>SUM(K26+K27)</f>
        <v>1872</v>
      </c>
      <c r="L25" s="8"/>
    </row>
    <row r="26" spans="1:15" s="18" customFormat="1" ht="50.25" hidden="1" customHeight="1" x14ac:dyDescent="0.2">
      <c r="A26" s="154"/>
      <c r="B26" s="1" t="s">
        <v>121</v>
      </c>
      <c r="C26" s="100">
        <v>901</v>
      </c>
      <c r="D26" s="28" t="s">
        <v>2</v>
      </c>
      <c r="E26" s="28" t="s">
        <v>5</v>
      </c>
      <c r="F26" s="28">
        <v>51</v>
      </c>
      <c r="G26" s="97">
        <v>1</v>
      </c>
      <c r="H26" s="28" t="s">
        <v>77</v>
      </c>
      <c r="I26" s="28" t="s">
        <v>78</v>
      </c>
      <c r="J26" s="28" t="s">
        <v>48</v>
      </c>
      <c r="K26" s="80">
        <v>1800</v>
      </c>
    </row>
    <row r="27" spans="1:15" s="18" customFormat="1" ht="31.5" hidden="1" customHeight="1" x14ac:dyDescent="0.2">
      <c r="A27" s="154"/>
      <c r="B27" s="1" t="s">
        <v>122</v>
      </c>
      <c r="C27" s="100">
        <v>901</v>
      </c>
      <c r="D27" s="28" t="s">
        <v>2</v>
      </c>
      <c r="E27" s="28" t="s">
        <v>5</v>
      </c>
      <c r="F27" s="28">
        <v>51</v>
      </c>
      <c r="G27" s="97">
        <v>1</v>
      </c>
      <c r="H27" s="28" t="s">
        <v>77</v>
      </c>
      <c r="I27" s="28" t="s">
        <v>78</v>
      </c>
      <c r="J27" s="28" t="s">
        <v>49</v>
      </c>
      <c r="K27" s="80">
        <v>72</v>
      </c>
    </row>
    <row r="28" spans="1:15" s="18" customFormat="1" ht="63" hidden="1" customHeight="1" x14ac:dyDescent="0.2">
      <c r="A28" s="101"/>
      <c r="B28" s="1" t="s">
        <v>302</v>
      </c>
      <c r="C28" s="100">
        <v>901</v>
      </c>
      <c r="D28" s="28" t="s">
        <v>2</v>
      </c>
      <c r="E28" s="28" t="s">
        <v>5</v>
      </c>
      <c r="F28" s="28">
        <v>51</v>
      </c>
      <c r="G28" s="97">
        <v>1</v>
      </c>
      <c r="H28" s="28" t="s">
        <v>77</v>
      </c>
      <c r="I28" s="28" t="s">
        <v>303</v>
      </c>
      <c r="J28" s="28"/>
      <c r="K28" s="80">
        <f>K29</f>
        <v>0</v>
      </c>
    </row>
    <row r="29" spans="1:15" s="18" customFormat="1" ht="31.5" hidden="1" customHeight="1" x14ac:dyDescent="0.2">
      <c r="A29" s="101"/>
      <c r="B29" s="1" t="s">
        <v>122</v>
      </c>
      <c r="C29" s="100">
        <v>901</v>
      </c>
      <c r="D29" s="28" t="s">
        <v>2</v>
      </c>
      <c r="E29" s="28" t="s">
        <v>5</v>
      </c>
      <c r="F29" s="28">
        <v>51</v>
      </c>
      <c r="G29" s="97">
        <v>1</v>
      </c>
      <c r="H29" s="28" t="s">
        <v>77</v>
      </c>
      <c r="I29" s="28" t="s">
        <v>303</v>
      </c>
      <c r="J29" s="28" t="s">
        <v>49</v>
      </c>
      <c r="K29" s="80"/>
    </row>
    <row r="30" spans="1:15" s="18" customFormat="1" ht="47.25" hidden="1" customHeight="1" x14ac:dyDescent="0.2">
      <c r="A30" s="155">
        <v>2</v>
      </c>
      <c r="B30" s="1" t="s">
        <v>310</v>
      </c>
      <c r="C30" s="100">
        <v>902</v>
      </c>
      <c r="D30" s="99"/>
      <c r="E30" s="99"/>
      <c r="F30" s="99"/>
      <c r="G30" s="100"/>
      <c r="H30" s="99"/>
      <c r="I30" s="99"/>
      <c r="J30" s="99"/>
      <c r="K30" s="80">
        <f>SUM(K31+K177+K203+K316+K273+K328+K336+K190+K307+K373)</f>
        <v>2493681.4</v>
      </c>
    </row>
    <row r="31" spans="1:15" s="18" customFormat="1" ht="18" hidden="1" customHeight="1" x14ac:dyDescent="0.2">
      <c r="A31" s="156"/>
      <c r="B31" s="1" t="s">
        <v>1</v>
      </c>
      <c r="C31" s="100">
        <v>902</v>
      </c>
      <c r="D31" s="99" t="s">
        <v>2</v>
      </c>
      <c r="E31" s="28"/>
      <c r="F31" s="28"/>
      <c r="G31" s="97"/>
      <c r="H31" s="28"/>
      <c r="I31" s="28"/>
      <c r="J31" s="28"/>
      <c r="K31" s="80">
        <f>SUM(K32+K37+K82+K72+K77)</f>
        <v>582816.50000000012</v>
      </c>
    </row>
    <row r="32" spans="1:15" s="18" customFormat="1" ht="31.5" hidden="1" customHeight="1" x14ac:dyDescent="0.2">
      <c r="A32" s="156"/>
      <c r="B32" s="1" t="s">
        <v>3</v>
      </c>
      <c r="C32" s="100">
        <v>902</v>
      </c>
      <c r="D32" s="28" t="s">
        <v>2</v>
      </c>
      <c r="E32" s="28" t="s">
        <v>4</v>
      </c>
      <c r="F32" s="28"/>
      <c r="G32" s="97"/>
      <c r="H32" s="28"/>
      <c r="I32" s="28"/>
      <c r="J32" s="28"/>
      <c r="K32" s="80">
        <f t="shared" ref="K32:K34" si="1">SUM(K33)</f>
        <v>4302.5</v>
      </c>
    </row>
    <row r="33" spans="1:11" s="18" customFormat="1" ht="47.25" hidden="1" customHeight="1" x14ac:dyDescent="0.2">
      <c r="A33" s="156"/>
      <c r="B33" s="1" t="s">
        <v>311</v>
      </c>
      <c r="C33" s="100">
        <v>902</v>
      </c>
      <c r="D33" s="28" t="s">
        <v>2</v>
      </c>
      <c r="E33" s="28" t="s">
        <v>4</v>
      </c>
      <c r="F33" s="28">
        <v>50</v>
      </c>
      <c r="G33" s="97"/>
      <c r="H33" s="28"/>
      <c r="I33" s="28"/>
      <c r="J33" s="28"/>
      <c r="K33" s="80">
        <f t="shared" si="1"/>
        <v>4302.5</v>
      </c>
    </row>
    <row r="34" spans="1:11" s="18" customFormat="1" ht="31.5" hidden="1" customHeight="1" x14ac:dyDescent="0.2">
      <c r="A34" s="156"/>
      <c r="B34" s="1" t="s">
        <v>312</v>
      </c>
      <c r="C34" s="100">
        <v>902</v>
      </c>
      <c r="D34" s="28" t="s">
        <v>2</v>
      </c>
      <c r="E34" s="28" t="s">
        <v>4</v>
      </c>
      <c r="F34" s="28">
        <v>50</v>
      </c>
      <c r="G34" s="97">
        <v>1</v>
      </c>
      <c r="H34" s="28"/>
      <c r="I34" s="28"/>
      <c r="J34" s="28"/>
      <c r="K34" s="80">
        <f t="shared" si="1"/>
        <v>4302.5</v>
      </c>
    </row>
    <row r="35" spans="1:11" s="18" customFormat="1" ht="18" hidden="1" customHeight="1" x14ac:dyDescent="0.2">
      <c r="A35" s="156"/>
      <c r="B35" s="1" t="s">
        <v>47</v>
      </c>
      <c r="C35" s="100">
        <v>902</v>
      </c>
      <c r="D35" s="28" t="s">
        <v>2</v>
      </c>
      <c r="E35" s="28" t="s">
        <v>4</v>
      </c>
      <c r="F35" s="28">
        <v>50</v>
      </c>
      <c r="G35" s="97">
        <v>1</v>
      </c>
      <c r="H35" s="28" t="s">
        <v>77</v>
      </c>
      <c r="I35" s="28" t="s">
        <v>78</v>
      </c>
      <c r="J35" s="28"/>
      <c r="K35" s="80">
        <f>SUM(K36:K36)</f>
        <v>4302.5</v>
      </c>
    </row>
    <row r="36" spans="1:11" s="18" customFormat="1" ht="51" hidden="1" customHeight="1" x14ac:dyDescent="0.2">
      <c r="A36" s="156"/>
      <c r="B36" s="1" t="s">
        <v>121</v>
      </c>
      <c r="C36" s="100">
        <v>902</v>
      </c>
      <c r="D36" s="28" t="s">
        <v>2</v>
      </c>
      <c r="E36" s="28" t="s">
        <v>4</v>
      </c>
      <c r="F36" s="28">
        <v>50</v>
      </c>
      <c r="G36" s="97">
        <v>1</v>
      </c>
      <c r="H36" s="28" t="s">
        <v>77</v>
      </c>
      <c r="I36" s="28" t="s">
        <v>78</v>
      </c>
      <c r="J36" s="28" t="s">
        <v>48</v>
      </c>
      <c r="K36" s="80">
        <v>4302.5</v>
      </c>
    </row>
    <row r="37" spans="1:11" s="18" customFormat="1" ht="47.25" hidden="1" customHeight="1" x14ac:dyDescent="0.2">
      <c r="A37" s="156"/>
      <c r="B37" s="1" t="s">
        <v>46</v>
      </c>
      <c r="C37" s="100">
        <v>902</v>
      </c>
      <c r="D37" s="28" t="s">
        <v>2</v>
      </c>
      <c r="E37" s="28" t="s">
        <v>6</v>
      </c>
      <c r="F37" s="28"/>
      <c r="G37" s="97"/>
      <c r="H37" s="28"/>
      <c r="I37" s="28"/>
      <c r="J37" s="28"/>
      <c r="K37" s="80">
        <f>K38+K48+K43</f>
        <v>222049.09999999998</v>
      </c>
    </row>
    <row r="38" spans="1:11" s="18" customFormat="1" ht="18" hidden="1" customHeight="1" x14ac:dyDescent="0.2">
      <c r="A38" s="156"/>
      <c r="B38" s="31" t="s">
        <v>313</v>
      </c>
      <c r="C38" s="100">
        <v>902</v>
      </c>
      <c r="D38" s="28" t="s">
        <v>2</v>
      </c>
      <c r="E38" s="28" t="s">
        <v>6</v>
      </c>
      <c r="F38" s="28" t="s">
        <v>89</v>
      </c>
      <c r="G38" s="97"/>
      <c r="H38" s="28"/>
      <c r="I38" s="28"/>
      <c r="J38" s="28"/>
      <c r="K38" s="80">
        <f>K39</f>
        <v>0</v>
      </c>
    </row>
    <row r="39" spans="1:11" s="18" customFormat="1" ht="18" hidden="1" customHeight="1" x14ac:dyDescent="0.2">
      <c r="A39" s="156"/>
      <c r="B39" s="31" t="s">
        <v>314</v>
      </c>
      <c r="C39" s="100">
        <v>902</v>
      </c>
      <c r="D39" s="28" t="s">
        <v>2</v>
      </c>
      <c r="E39" s="28" t="s">
        <v>6</v>
      </c>
      <c r="F39" s="28" t="s">
        <v>89</v>
      </c>
      <c r="G39" s="97">
        <v>6</v>
      </c>
      <c r="H39" s="28"/>
      <c r="I39" s="28"/>
      <c r="J39" s="28"/>
      <c r="K39" s="80">
        <f>K40</f>
        <v>0</v>
      </c>
    </row>
    <row r="40" spans="1:11" s="18" customFormat="1" ht="31.5" hidden="1" customHeight="1" x14ac:dyDescent="0.2">
      <c r="A40" s="156"/>
      <c r="B40" s="31" t="s">
        <v>315</v>
      </c>
      <c r="C40" s="100">
        <v>902</v>
      </c>
      <c r="D40" s="28" t="s">
        <v>2</v>
      </c>
      <c r="E40" s="28" t="s">
        <v>6</v>
      </c>
      <c r="F40" s="28" t="s">
        <v>89</v>
      </c>
      <c r="G40" s="97">
        <v>6</v>
      </c>
      <c r="H40" s="28" t="s">
        <v>2</v>
      </c>
      <c r="I40" s="28"/>
      <c r="J40" s="28"/>
      <c r="K40" s="80">
        <f>K41</f>
        <v>0</v>
      </c>
    </row>
    <row r="41" spans="1:11" s="18" customFormat="1" ht="94.5" hidden="1" customHeight="1" x14ac:dyDescent="0.2">
      <c r="A41" s="156"/>
      <c r="B41" s="32" t="s">
        <v>263</v>
      </c>
      <c r="C41" s="100">
        <v>902</v>
      </c>
      <c r="D41" s="28" t="s">
        <v>2</v>
      </c>
      <c r="E41" s="28" t="s">
        <v>6</v>
      </c>
      <c r="F41" s="28" t="s">
        <v>89</v>
      </c>
      <c r="G41" s="97">
        <v>6</v>
      </c>
      <c r="H41" s="28" t="s">
        <v>2</v>
      </c>
      <c r="I41" s="28" t="s">
        <v>88</v>
      </c>
      <c r="J41" s="28"/>
      <c r="K41" s="80">
        <f>K42</f>
        <v>0</v>
      </c>
    </row>
    <row r="42" spans="1:11" s="18" customFormat="1" ht="31.5" hidden="1" customHeight="1" x14ac:dyDescent="0.2">
      <c r="A42" s="156"/>
      <c r="B42" s="1" t="s">
        <v>122</v>
      </c>
      <c r="C42" s="100">
        <v>902</v>
      </c>
      <c r="D42" s="28" t="s">
        <v>2</v>
      </c>
      <c r="E42" s="28" t="s">
        <v>6</v>
      </c>
      <c r="F42" s="28" t="s">
        <v>89</v>
      </c>
      <c r="G42" s="97">
        <v>6</v>
      </c>
      <c r="H42" s="28" t="s">
        <v>2</v>
      </c>
      <c r="I42" s="28" t="s">
        <v>88</v>
      </c>
      <c r="J42" s="28" t="s">
        <v>49</v>
      </c>
      <c r="K42" s="80"/>
    </row>
    <row r="43" spans="1:11" s="18" customFormat="1" ht="21.6" hidden="1" customHeight="1" x14ac:dyDescent="0.2">
      <c r="A43" s="156"/>
      <c r="B43" s="31" t="s">
        <v>653</v>
      </c>
      <c r="C43" s="100">
        <v>902</v>
      </c>
      <c r="D43" s="28" t="s">
        <v>2</v>
      </c>
      <c r="E43" s="28" t="s">
        <v>6</v>
      </c>
      <c r="F43" s="71" t="s">
        <v>649</v>
      </c>
      <c r="G43" s="97"/>
      <c r="H43" s="28"/>
      <c r="I43" s="28"/>
      <c r="J43" s="28"/>
      <c r="K43" s="88">
        <f>K44</f>
        <v>101.4</v>
      </c>
    </row>
    <row r="44" spans="1:11" s="18" customFormat="1" ht="31.5" hidden="1" customHeight="1" x14ac:dyDescent="0.2">
      <c r="A44" s="156"/>
      <c r="B44" s="31" t="s">
        <v>656</v>
      </c>
      <c r="C44" s="100">
        <v>902</v>
      </c>
      <c r="D44" s="28" t="s">
        <v>2</v>
      </c>
      <c r="E44" s="28" t="s">
        <v>6</v>
      </c>
      <c r="F44" s="71" t="s">
        <v>649</v>
      </c>
      <c r="G44" s="97">
        <v>1</v>
      </c>
      <c r="H44" s="28"/>
      <c r="I44" s="28"/>
      <c r="J44" s="28"/>
      <c r="K44" s="88">
        <f>K45</f>
        <v>101.4</v>
      </c>
    </row>
    <row r="45" spans="1:11" s="18" customFormat="1" ht="31.5" hidden="1" customHeight="1" x14ac:dyDescent="0.2">
      <c r="A45" s="156"/>
      <c r="B45" s="31" t="s">
        <v>655</v>
      </c>
      <c r="C45" s="100">
        <v>902</v>
      </c>
      <c r="D45" s="28" t="s">
        <v>2</v>
      </c>
      <c r="E45" s="28" t="s">
        <v>6</v>
      </c>
      <c r="F45" s="71" t="s">
        <v>649</v>
      </c>
      <c r="G45" s="97">
        <v>1</v>
      </c>
      <c r="H45" s="28" t="s">
        <v>2</v>
      </c>
      <c r="I45" s="28"/>
      <c r="J45" s="28"/>
      <c r="K45" s="88">
        <f>K46</f>
        <v>101.4</v>
      </c>
    </row>
    <row r="46" spans="1:11" s="18" customFormat="1" ht="31.5" hidden="1" customHeight="1" x14ac:dyDescent="0.2">
      <c r="A46" s="156"/>
      <c r="B46" s="32" t="s">
        <v>263</v>
      </c>
      <c r="C46" s="100">
        <v>902</v>
      </c>
      <c r="D46" s="28" t="s">
        <v>2</v>
      </c>
      <c r="E46" s="28" t="s">
        <v>6</v>
      </c>
      <c r="F46" s="28" t="s">
        <v>649</v>
      </c>
      <c r="G46" s="97">
        <v>1</v>
      </c>
      <c r="H46" s="28" t="s">
        <v>2</v>
      </c>
      <c r="I46" s="28" t="s">
        <v>88</v>
      </c>
      <c r="J46" s="28"/>
      <c r="K46" s="88">
        <f>K47</f>
        <v>101.4</v>
      </c>
    </row>
    <row r="47" spans="1:11" s="18" customFormat="1" ht="31.5" hidden="1" customHeight="1" x14ac:dyDescent="0.2">
      <c r="A47" s="156"/>
      <c r="B47" s="1" t="s">
        <v>122</v>
      </c>
      <c r="C47" s="100">
        <v>902</v>
      </c>
      <c r="D47" s="28" t="s">
        <v>2</v>
      </c>
      <c r="E47" s="28" t="s">
        <v>6</v>
      </c>
      <c r="F47" s="28" t="s">
        <v>649</v>
      </c>
      <c r="G47" s="97">
        <v>6</v>
      </c>
      <c r="H47" s="28" t="s">
        <v>2</v>
      </c>
      <c r="I47" s="28" t="s">
        <v>88</v>
      </c>
      <c r="J47" s="28" t="s">
        <v>49</v>
      </c>
      <c r="K47" s="89">
        <v>101.4</v>
      </c>
    </row>
    <row r="48" spans="1:11" ht="18" hidden="1" customHeight="1" x14ac:dyDescent="0.2">
      <c r="A48" s="156"/>
      <c r="B48" s="1" t="s">
        <v>67</v>
      </c>
      <c r="C48" s="100">
        <v>902</v>
      </c>
      <c r="D48" s="28" t="s">
        <v>2</v>
      </c>
      <c r="E48" s="28" t="s">
        <v>6</v>
      </c>
      <c r="F48" s="28">
        <v>52</v>
      </c>
      <c r="G48" s="97"/>
      <c r="H48" s="28"/>
      <c r="I48" s="28"/>
      <c r="J48" s="28"/>
      <c r="K48" s="80">
        <f>SUM(K49+K60+K69)</f>
        <v>221947.69999999998</v>
      </c>
    </row>
    <row r="49" spans="1:11" ht="31.5" hidden="1" customHeight="1" x14ac:dyDescent="0.2">
      <c r="A49" s="156"/>
      <c r="B49" s="1" t="s">
        <v>316</v>
      </c>
      <c r="C49" s="100">
        <v>902</v>
      </c>
      <c r="D49" s="28" t="s">
        <v>2</v>
      </c>
      <c r="E49" s="28" t="s">
        <v>6</v>
      </c>
      <c r="F49" s="28">
        <v>52</v>
      </c>
      <c r="G49" s="97">
        <v>1</v>
      </c>
      <c r="H49" s="28"/>
      <c r="I49" s="28"/>
      <c r="J49" s="28"/>
      <c r="K49" s="80">
        <f>K50+K56</f>
        <v>190715.4</v>
      </c>
    </row>
    <row r="50" spans="1:11" ht="18" hidden="1" customHeight="1" x14ac:dyDescent="0.2">
      <c r="A50" s="156"/>
      <c r="B50" s="1" t="s">
        <v>47</v>
      </c>
      <c r="C50" s="100">
        <v>902</v>
      </c>
      <c r="D50" s="28" t="s">
        <v>2</v>
      </c>
      <c r="E50" s="28" t="s">
        <v>6</v>
      </c>
      <c r="F50" s="28">
        <v>52</v>
      </c>
      <c r="G50" s="97">
        <v>1</v>
      </c>
      <c r="H50" s="28" t="s">
        <v>77</v>
      </c>
      <c r="I50" s="28" t="s">
        <v>78</v>
      </c>
      <c r="J50" s="28"/>
      <c r="K50" s="80">
        <f>K51+K52+K54+K55+K53</f>
        <v>190715.4</v>
      </c>
    </row>
    <row r="51" spans="1:11" ht="52.5" hidden="1" customHeight="1" x14ac:dyDescent="0.2">
      <c r="A51" s="156"/>
      <c r="B51" s="1" t="s">
        <v>121</v>
      </c>
      <c r="C51" s="100">
        <v>902</v>
      </c>
      <c r="D51" s="28" t="s">
        <v>2</v>
      </c>
      <c r="E51" s="28" t="s">
        <v>6</v>
      </c>
      <c r="F51" s="28">
        <v>52</v>
      </c>
      <c r="G51" s="97">
        <v>1</v>
      </c>
      <c r="H51" s="28" t="s">
        <v>77</v>
      </c>
      <c r="I51" s="28" t="s">
        <v>78</v>
      </c>
      <c r="J51" s="28" t="s">
        <v>48</v>
      </c>
      <c r="K51" s="80">
        <v>189290.1</v>
      </c>
    </row>
    <row r="52" spans="1:11" ht="31.5" hidden="1" customHeight="1" x14ac:dyDescent="0.2">
      <c r="A52" s="156"/>
      <c r="B52" s="1" t="s">
        <v>122</v>
      </c>
      <c r="C52" s="100">
        <v>902</v>
      </c>
      <c r="D52" s="28" t="s">
        <v>2</v>
      </c>
      <c r="E52" s="28" t="s">
        <v>6</v>
      </c>
      <c r="F52" s="28">
        <v>52</v>
      </c>
      <c r="G52" s="97">
        <v>1</v>
      </c>
      <c r="H52" s="28" t="s">
        <v>77</v>
      </c>
      <c r="I52" s="28" t="s">
        <v>78</v>
      </c>
      <c r="J52" s="28" t="s">
        <v>49</v>
      </c>
      <c r="K52" s="80">
        <v>1143.5</v>
      </c>
    </row>
    <row r="53" spans="1:11" ht="18" hidden="1" customHeight="1" x14ac:dyDescent="0.2">
      <c r="A53" s="156"/>
      <c r="B53" s="1" t="s">
        <v>55</v>
      </c>
      <c r="C53" s="100">
        <v>902</v>
      </c>
      <c r="D53" s="28" t="s">
        <v>2</v>
      </c>
      <c r="E53" s="28" t="s">
        <v>6</v>
      </c>
      <c r="F53" s="28">
        <v>52</v>
      </c>
      <c r="G53" s="97">
        <v>1</v>
      </c>
      <c r="H53" s="28" t="s">
        <v>77</v>
      </c>
      <c r="I53" s="28" t="s">
        <v>78</v>
      </c>
      <c r="J53" s="28" t="s">
        <v>56</v>
      </c>
      <c r="K53" s="80"/>
    </row>
    <row r="54" spans="1:11" ht="18" hidden="1" customHeight="1" x14ac:dyDescent="0.2">
      <c r="A54" s="156"/>
      <c r="B54" s="1" t="s">
        <v>22</v>
      </c>
      <c r="C54" s="100">
        <v>902</v>
      </c>
      <c r="D54" s="28" t="s">
        <v>2</v>
      </c>
      <c r="E54" s="28" t="s">
        <v>6</v>
      </c>
      <c r="F54" s="28">
        <v>52</v>
      </c>
      <c r="G54" s="97">
        <v>1</v>
      </c>
      <c r="H54" s="28" t="s">
        <v>77</v>
      </c>
      <c r="I54" s="28" t="s">
        <v>78</v>
      </c>
      <c r="J54" s="28" t="s">
        <v>58</v>
      </c>
      <c r="K54" s="80"/>
    </row>
    <row r="55" spans="1:11" ht="18" hidden="1" customHeight="1" x14ac:dyDescent="0.2">
      <c r="A55" s="156"/>
      <c r="B55" s="1" t="s">
        <v>50</v>
      </c>
      <c r="C55" s="100">
        <v>902</v>
      </c>
      <c r="D55" s="28" t="s">
        <v>2</v>
      </c>
      <c r="E55" s="28" t="s">
        <v>6</v>
      </c>
      <c r="F55" s="28">
        <v>52</v>
      </c>
      <c r="G55" s="97">
        <v>1</v>
      </c>
      <c r="H55" s="28" t="s">
        <v>77</v>
      </c>
      <c r="I55" s="28" t="s">
        <v>78</v>
      </c>
      <c r="J55" s="28" t="s">
        <v>51</v>
      </c>
      <c r="K55" s="80">
        <v>281.8</v>
      </c>
    </row>
    <row r="56" spans="1:11" ht="63" hidden="1" customHeight="1" x14ac:dyDescent="0.2">
      <c r="A56" s="156"/>
      <c r="B56" s="1" t="s">
        <v>302</v>
      </c>
      <c r="C56" s="100">
        <v>902</v>
      </c>
      <c r="D56" s="28" t="s">
        <v>2</v>
      </c>
      <c r="E56" s="28" t="s">
        <v>6</v>
      </c>
      <c r="F56" s="28">
        <v>52</v>
      </c>
      <c r="G56" s="97">
        <v>1</v>
      </c>
      <c r="H56" s="28" t="s">
        <v>77</v>
      </c>
      <c r="I56" s="28" t="s">
        <v>303</v>
      </c>
      <c r="J56" s="28"/>
      <c r="K56" s="80">
        <f>K57+K58+K59</f>
        <v>0</v>
      </c>
    </row>
    <row r="57" spans="1:11" ht="31.5" hidden="1" customHeight="1" x14ac:dyDescent="0.2">
      <c r="A57" s="156"/>
      <c r="B57" s="1" t="s">
        <v>122</v>
      </c>
      <c r="C57" s="100">
        <v>902</v>
      </c>
      <c r="D57" s="28" t="s">
        <v>2</v>
      </c>
      <c r="E57" s="28" t="s">
        <v>6</v>
      </c>
      <c r="F57" s="28">
        <v>52</v>
      </c>
      <c r="G57" s="97">
        <v>1</v>
      </c>
      <c r="H57" s="28" t="s">
        <v>77</v>
      </c>
      <c r="I57" s="28" t="s">
        <v>303</v>
      </c>
      <c r="J57" s="28" t="s">
        <v>49</v>
      </c>
      <c r="K57" s="80"/>
    </row>
    <row r="58" spans="1:11" ht="18" hidden="1" customHeight="1" x14ac:dyDescent="0.2">
      <c r="A58" s="156"/>
      <c r="B58" s="1" t="s">
        <v>55</v>
      </c>
      <c r="C58" s="100">
        <v>902</v>
      </c>
      <c r="D58" s="28" t="s">
        <v>2</v>
      </c>
      <c r="E58" s="28" t="s">
        <v>6</v>
      </c>
      <c r="F58" s="28">
        <v>52</v>
      </c>
      <c r="G58" s="97">
        <v>1</v>
      </c>
      <c r="H58" s="28" t="s">
        <v>77</v>
      </c>
      <c r="I58" s="28" t="s">
        <v>303</v>
      </c>
      <c r="J58" s="28" t="s">
        <v>56</v>
      </c>
      <c r="K58" s="80"/>
    </row>
    <row r="59" spans="1:11" ht="18" hidden="1" customHeight="1" x14ac:dyDescent="0.2">
      <c r="A59" s="156"/>
      <c r="B59" s="1" t="s">
        <v>50</v>
      </c>
      <c r="C59" s="100">
        <v>902</v>
      </c>
      <c r="D59" s="28" t="s">
        <v>2</v>
      </c>
      <c r="E59" s="28" t="s">
        <v>6</v>
      </c>
      <c r="F59" s="28">
        <v>52</v>
      </c>
      <c r="G59" s="97">
        <v>1</v>
      </c>
      <c r="H59" s="28" t="s">
        <v>77</v>
      </c>
      <c r="I59" s="28" t="s">
        <v>303</v>
      </c>
      <c r="J59" s="28" t="s">
        <v>51</v>
      </c>
      <c r="K59" s="80"/>
    </row>
    <row r="60" spans="1:11" ht="18" hidden="1" customHeight="1" x14ac:dyDescent="0.2">
      <c r="A60" s="156"/>
      <c r="B60" s="1" t="s">
        <v>52</v>
      </c>
      <c r="C60" s="100">
        <v>902</v>
      </c>
      <c r="D60" s="28" t="s">
        <v>2</v>
      </c>
      <c r="E60" s="28" t="s">
        <v>6</v>
      </c>
      <c r="F60" s="28" t="s">
        <v>81</v>
      </c>
      <c r="G60" s="97">
        <v>2</v>
      </c>
      <c r="H60" s="28"/>
      <c r="I60" s="28"/>
      <c r="J60" s="28"/>
      <c r="K60" s="80">
        <f>SUM(K61+K63+K66)</f>
        <v>2462.5</v>
      </c>
    </row>
    <row r="61" spans="1:11" ht="31.5" hidden="1" customHeight="1" x14ac:dyDescent="0.2">
      <c r="A61" s="156"/>
      <c r="B61" s="3" t="s">
        <v>397</v>
      </c>
      <c r="C61" s="100">
        <v>902</v>
      </c>
      <c r="D61" s="28" t="s">
        <v>2</v>
      </c>
      <c r="E61" s="28" t="s">
        <v>6</v>
      </c>
      <c r="F61" s="28" t="s">
        <v>81</v>
      </c>
      <c r="G61" s="28" t="s">
        <v>116</v>
      </c>
      <c r="H61" s="28" t="s">
        <v>77</v>
      </c>
      <c r="I61" s="28" t="s">
        <v>396</v>
      </c>
      <c r="J61" s="28"/>
      <c r="K61" s="80">
        <f>SUM(K62)</f>
        <v>500</v>
      </c>
    </row>
    <row r="62" spans="1:11" ht="31.5" hidden="1" customHeight="1" x14ac:dyDescent="0.2">
      <c r="A62" s="156"/>
      <c r="B62" s="1" t="s">
        <v>122</v>
      </c>
      <c r="C62" s="100">
        <v>902</v>
      </c>
      <c r="D62" s="28" t="s">
        <v>2</v>
      </c>
      <c r="E62" s="28" t="s">
        <v>6</v>
      </c>
      <c r="F62" s="28" t="s">
        <v>81</v>
      </c>
      <c r="G62" s="28" t="s">
        <v>116</v>
      </c>
      <c r="H62" s="28" t="s">
        <v>77</v>
      </c>
      <c r="I62" s="28" t="s">
        <v>396</v>
      </c>
      <c r="J62" s="28" t="s">
        <v>49</v>
      </c>
      <c r="K62" s="80">
        <v>500</v>
      </c>
    </row>
    <row r="63" spans="1:11" s="18" customFormat="1" ht="31.5" hidden="1" customHeight="1" x14ac:dyDescent="0.2">
      <c r="A63" s="156"/>
      <c r="B63" s="33" t="s">
        <v>211</v>
      </c>
      <c r="C63" s="100">
        <v>902</v>
      </c>
      <c r="D63" s="28" t="s">
        <v>2</v>
      </c>
      <c r="E63" s="28" t="s">
        <v>6</v>
      </c>
      <c r="F63" s="28" t="s">
        <v>81</v>
      </c>
      <c r="G63" s="97">
        <v>2</v>
      </c>
      <c r="H63" s="28" t="s">
        <v>77</v>
      </c>
      <c r="I63" s="28" t="s">
        <v>82</v>
      </c>
      <c r="J63" s="28"/>
      <c r="K63" s="80">
        <f>SUM(K64:K65)</f>
        <v>979.7</v>
      </c>
    </row>
    <row r="64" spans="1:11" s="18" customFormat="1" ht="46.5" hidden="1" customHeight="1" x14ac:dyDescent="0.2">
      <c r="A64" s="156"/>
      <c r="B64" s="1" t="s">
        <v>121</v>
      </c>
      <c r="C64" s="100">
        <v>902</v>
      </c>
      <c r="D64" s="28" t="s">
        <v>2</v>
      </c>
      <c r="E64" s="28" t="s">
        <v>6</v>
      </c>
      <c r="F64" s="28" t="s">
        <v>81</v>
      </c>
      <c r="G64" s="97">
        <v>2</v>
      </c>
      <c r="H64" s="28" t="s">
        <v>77</v>
      </c>
      <c r="I64" s="28" t="s">
        <v>82</v>
      </c>
      <c r="J64" s="28" t="s">
        <v>48</v>
      </c>
      <c r="K64" s="80">
        <v>898.7</v>
      </c>
    </row>
    <row r="65" spans="1:11" s="18" customFormat="1" ht="31.5" hidden="1" customHeight="1" x14ac:dyDescent="0.2">
      <c r="A65" s="156"/>
      <c r="B65" s="1" t="s">
        <v>122</v>
      </c>
      <c r="C65" s="100">
        <v>902</v>
      </c>
      <c r="D65" s="28" t="s">
        <v>2</v>
      </c>
      <c r="E65" s="28" t="s">
        <v>6</v>
      </c>
      <c r="F65" s="28" t="s">
        <v>81</v>
      </c>
      <c r="G65" s="97">
        <v>2</v>
      </c>
      <c r="H65" s="28" t="s">
        <v>77</v>
      </c>
      <c r="I65" s="28" t="s">
        <v>82</v>
      </c>
      <c r="J65" s="28" t="s">
        <v>49</v>
      </c>
      <c r="K65" s="80">
        <v>81</v>
      </c>
    </row>
    <row r="66" spans="1:11" s="18" customFormat="1" ht="63" hidden="1" customHeight="1" x14ac:dyDescent="0.2">
      <c r="A66" s="156"/>
      <c r="B66" s="3" t="s">
        <v>399</v>
      </c>
      <c r="C66" s="100">
        <v>902</v>
      </c>
      <c r="D66" s="28" t="s">
        <v>2</v>
      </c>
      <c r="E66" s="28" t="s">
        <v>6</v>
      </c>
      <c r="F66" s="28" t="s">
        <v>81</v>
      </c>
      <c r="G66" s="97">
        <v>2</v>
      </c>
      <c r="H66" s="28" t="s">
        <v>77</v>
      </c>
      <c r="I66" s="28" t="s">
        <v>248</v>
      </c>
      <c r="J66" s="28"/>
      <c r="K66" s="80">
        <f>SUM(K67:K68)</f>
        <v>982.80000000000007</v>
      </c>
    </row>
    <row r="67" spans="1:11" s="18" customFormat="1" ht="50.25" hidden="1" customHeight="1" x14ac:dyDescent="0.2">
      <c r="A67" s="156"/>
      <c r="B67" s="1" t="s">
        <v>121</v>
      </c>
      <c r="C67" s="100">
        <v>902</v>
      </c>
      <c r="D67" s="28" t="s">
        <v>2</v>
      </c>
      <c r="E67" s="28" t="s">
        <v>6</v>
      </c>
      <c r="F67" s="28" t="s">
        <v>81</v>
      </c>
      <c r="G67" s="97">
        <v>2</v>
      </c>
      <c r="H67" s="28" t="s">
        <v>77</v>
      </c>
      <c r="I67" s="28" t="s">
        <v>248</v>
      </c>
      <c r="J67" s="28" t="s">
        <v>48</v>
      </c>
      <c r="K67" s="80">
        <v>898.6</v>
      </c>
    </row>
    <row r="68" spans="1:11" s="18" customFormat="1" ht="31.5" hidden="1" customHeight="1" x14ac:dyDescent="0.2">
      <c r="A68" s="156"/>
      <c r="B68" s="1" t="s">
        <v>122</v>
      </c>
      <c r="C68" s="100">
        <v>902</v>
      </c>
      <c r="D68" s="28" t="s">
        <v>2</v>
      </c>
      <c r="E68" s="28" t="s">
        <v>6</v>
      </c>
      <c r="F68" s="28" t="s">
        <v>81</v>
      </c>
      <c r="G68" s="97">
        <v>2</v>
      </c>
      <c r="H68" s="28" t="s">
        <v>77</v>
      </c>
      <c r="I68" s="28" t="s">
        <v>248</v>
      </c>
      <c r="J68" s="28" t="s">
        <v>49</v>
      </c>
      <c r="K68" s="80">
        <v>84.2</v>
      </c>
    </row>
    <row r="69" spans="1:11" s="18" customFormat="1" ht="31.5" hidden="1" customHeight="1" x14ac:dyDescent="0.2">
      <c r="A69" s="156"/>
      <c r="B69" s="1" t="s">
        <v>657</v>
      </c>
      <c r="C69" s="100">
        <v>902</v>
      </c>
      <c r="D69" s="28" t="s">
        <v>2</v>
      </c>
      <c r="E69" s="28" t="s">
        <v>6</v>
      </c>
      <c r="F69" s="28" t="s">
        <v>81</v>
      </c>
      <c r="G69" s="97">
        <v>3</v>
      </c>
      <c r="H69" s="28"/>
      <c r="I69" s="28"/>
      <c r="J69" s="28"/>
      <c r="K69" s="80">
        <f>K70</f>
        <v>28769.8</v>
      </c>
    </row>
    <row r="70" spans="1:11" s="18" customFormat="1" ht="21.6" hidden="1" customHeight="1" x14ac:dyDescent="0.2">
      <c r="A70" s="156"/>
      <c r="B70" s="1" t="s">
        <v>47</v>
      </c>
      <c r="C70" s="100">
        <v>902</v>
      </c>
      <c r="D70" s="28" t="s">
        <v>2</v>
      </c>
      <c r="E70" s="28" t="s">
        <v>6</v>
      </c>
      <c r="F70" s="28" t="s">
        <v>81</v>
      </c>
      <c r="G70" s="97">
        <v>3</v>
      </c>
      <c r="H70" s="28" t="s">
        <v>77</v>
      </c>
      <c r="I70" s="28" t="s">
        <v>78</v>
      </c>
      <c r="J70" s="28"/>
      <c r="K70" s="80">
        <f>K71</f>
        <v>28769.8</v>
      </c>
    </row>
    <row r="71" spans="1:11" s="18" customFormat="1" ht="54" hidden="1" customHeight="1" x14ac:dyDescent="0.2">
      <c r="A71" s="156"/>
      <c r="B71" s="1" t="s">
        <v>121</v>
      </c>
      <c r="C71" s="100">
        <v>902</v>
      </c>
      <c r="D71" s="28" t="s">
        <v>2</v>
      </c>
      <c r="E71" s="28" t="s">
        <v>6</v>
      </c>
      <c r="F71" s="28" t="s">
        <v>81</v>
      </c>
      <c r="G71" s="97">
        <v>3</v>
      </c>
      <c r="H71" s="28" t="s">
        <v>77</v>
      </c>
      <c r="I71" s="28" t="s">
        <v>78</v>
      </c>
      <c r="J71" s="28" t="s">
        <v>48</v>
      </c>
      <c r="K71" s="80">
        <v>28769.8</v>
      </c>
    </row>
    <row r="72" spans="1:11" s="18" customFormat="1" ht="18" hidden="1" customHeight="1" x14ac:dyDescent="0.2">
      <c r="A72" s="156"/>
      <c r="B72" s="1" t="s">
        <v>175</v>
      </c>
      <c r="C72" s="100">
        <v>902</v>
      </c>
      <c r="D72" s="28" t="s">
        <v>2</v>
      </c>
      <c r="E72" s="28" t="s">
        <v>7</v>
      </c>
      <c r="F72" s="28"/>
      <c r="G72" s="97"/>
      <c r="H72" s="28"/>
      <c r="I72" s="28"/>
      <c r="J72" s="28"/>
      <c r="K72" s="80">
        <f>SUM(K73)</f>
        <v>195.4</v>
      </c>
    </row>
    <row r="73" spans="1:11" s="18" customFormat="1" ht="18" hidden="1" customHeight="1" x14ac:dyDescent="0.2">
      <c r="A73" s="156"/>
      <c r="B73" s="1" t="s">
        <v>67</v>
      </c>
      <c r="C73" s="100">
        <v>902</v>
      </c>
      <c r="D73" s="28" t="s">
        <v>2</v>
      </c>
      <c r="E73" s="28" t="s">
        <v>7</v>
      </c>
      <c r="F73" s="28">
        <v>52</v>
      </c>
      <c r="G73" s="97"/>
      <c r="H73" s="28"/>
      <c r="I73" s="28"/>
      <c r="J73" s="28"/>
      <c r="K73" s="80">
        <f>SUM(K74)</f>
        <v>195.4</v>
      </c>
    </row>
    <row r="74" spans="1:11" s="18" customFormat="1" ht="18" hidden="1" customHeight="1" x14ac:dyDescent="0.2">
      <c r="A74" s="156"/>
      <c r="B74" s="31" t="s">
        <v>52</v>
      </c>
      <c r="C74" s="100">
        <v>902</v>
      </c>
      <c r="D74" s="28" t="s">
        <v>2</v>
      </c>
      <c r="E74" s="28" t="s">
        <v>7</v>
      </c>
      <c r="F74" s="28" t="s">
        <v>81</v>
      </c>
      <c r="G74" s="28" t="s">
        <v>116</v>
      </c>
      <c r="H74" s="28"/>
      <c r="I74" s="28"/>
      <c r="J74" s="28"/>
      <c r="K74" s="80">
        <f>SUM(K75)</f>
        <v>195.4</v>
      </c>
    </row>
    <row r="75" spans="1:11" s="18" customFormat="1" ht="47.25" hidden="1" customHeight="1" x14ac:dyDescent="0.2">
      <c r="A75" s="156"/>
      <c r="B75" s="3" t="s">
        <v>174</v>
      </c>
      <c r="C75" s="100">
        <v>902</v>
      </c>
      <c r="D75" s="28" t="s">
        <v>2</v>
      </c>
      <c r="E75" s="28" t="s">
        <v>7</v>
      </c>
      <c r="F75" s="28" t="s">
        <v>81</v>
      </c>
      <c r="G75" s="28" t="s">
        <v>116</v>
      </c>
      <c r="H75" s="28" t="s">
        <v>77</v>
      </c>
      <c r="I75" s="28" t="s">
        <v>173</v>
      </c>
      <c r="J75" s="28"/>
      <c r="K75" s="80">
        <f>SUM(K76)</f>
        <v>195.4</v>
      </c>
    </row>
    <row r="76" spans="1:11" s="18" customFormat="1" ht="31.5" hidden="1" customHeight="1" x14ac:dyDescent="0.2">
      <c r="A76" s="156"/>
      <c r="B76" s="1" t="s">
        <v>122</v>
      </c>
      <c r="C76" s="100">
        <v>902</v>
      </c>
      <c r="D76" s="28" t="s">
        <v>2</v>
      </c>
      <c r="E76" s="28" t="s">
        <v>7</v>
      </c>
      <c r="F76" s="28" t="s">
        <v>81</v>
      </c>
      <c r="G76" s="28" t="s">
        <v>116</v>
      </c>
      <c r="H76" s="28" t="s">
        <v>77</v>
      </c>
      <c r="I76" s="28" t="s">
        <v>173</v>
      </c>
      <c r="J76" s="28" t="s">
        <v>49</v>
      </c>
      <c r="K76" s="80">
        <v>195.4</v>
      </c>
    </row>
    <row r="77" spans="1:11" s="18" customFormat="1" ht="18" hidden="1" customHeight="1" x14ac:dyDescent="0.2">
      <c r="A77" s="156"/>
      <c r="B77" s="1" t="s">
        <v>259</v>
      </c>
      <c r="C77" s="100">
        <v>902</v>
      </c>
      <c r="D77" s="28" t="s">
        <v>2</v>
      </c>
      <c r="E77" s="28" t="s">
        <v>8</v>
      </c>
      <c r="F77" s="28"/>
      <c r="G77" s="28"/>
      <c r="H77" s="28"/>
      <c r="I77" s="28"/>
      <c r="J77" s="28"/>
      <c r="K77" s="80">
        <f>K78</f>
        <v>0</v>
      </c>
    </row>
    <row r="78" spans="1:11" s="18" customFormat="1" ht="31.5" hidden="1" customHeight="1" x14ac:dyDescent="0.2">
      <c r="A78" s="156"/>
      <c r="B78" s="1" t="s">
        <v>63</v>
      </c>
      <c r="C78" s="100">
        <v>902</v>
      </c>
      <c r="D78" s="28" t="s">
        <v>2</v>
      </c>
      <c r="E78" s="28" t="s">
        <v>8</v>
      </c>
      <c r="F78" s="28" t="s">
        <v>260</v>
      </c>
      <c r="G78" s="28"/>
      <c r="H78" s="28"/>
      <c r="I78" s="28"/>
      <c r="J78" s="28"/>
      <c r="K78" s="80">
        <f>K79</f>
        <v>0</v>
      </c>
    </row>
    <row r="79" spans="1:11" s="18" customFormat="1" ht="31.5" hidden="1" customHeight="1" x14ac:dyDescent="0.2">
      <c r="A79" s="156"/>
      <c r="B79" s="1" t="s">
        <v>317</v>
      </c>
      <c r="C79" s="100">
        <v>902</v>
      </c>
      <c r="D79" s="28" t="s">
        <v>2</v>
      </c>
      <c r="E79" s="28" t="s">
        <v>8</v>
      </c>
      <c r="F79" s="28" t="s">
        <v>260</v>
      </c>
      <c r="G79" s="28" t="s">
        <v>116</v>
      </c>
      <c r="H79" s="28"/>
      <c r="I79" s="28"/>
      <c r="J79" s="28"/>
      <c r="K79" s="80">
        <f>K80</f>
        <v>0</v>
      </c>
    </row>
    <row r="80" spans="1:11" s="18" customFormat="1" ht="47.25" hidden="1" customHeight="1" x14ac:dyDescent="0.2">
      <c r="A80" s="156"/>
      <c r="B80" s="1" t="s">
        <v>318</v>
      </c>
      <c r="C80" s="100">
        <v>902</v>
      </c>
      <c r="D80" s="28" t="s">
        <v>2</v>
      </c>
      <c r="E80" s="28" t="s">
        <v>8</v>
      </c>
      <c r="F80" s="28" t="s">
        <v>260</v>
      </c>
      <c r="G80" s="28" t="s">
        <v>116</v>
      </c>
      <c r="H80" s="28" t="s">
        <v>77</v>
      </c>
      <c r="I80" s="28" t="s">
        <v>261</v>
      </c>
      <c r="J80" s="28"/>
      <c r="K80" s="80">
        <f>K81</f>
        <v>0</v>
      </c>
    </row>
    <row r="81" spans="1:11" s="18" customFormat="1" ht="18" hidden="1" customHeight="1" x14ac:dyDescent="0.2">
      <c r="A81" s="156"/>
      <c r="B81" s="1" t="s">
        <v>50</v>
      </c>
      <c r="C81" s="100">
        <v>902</v>
      </c>
      <c r="D81" s="28" t="s">
        <v>2</v>
      </c>
      <c r="E81" s="28" t="s">
        <v>8</v>
      </c>
      <c r="F81" s="28" t="s">
        <v>260</v>
      </c>
      <c r="G81" s="28" t="s">
        <v>116</v>
      </c>
      <c r="H81" s="28" t="s">
        <v>77</v>
      </c>
      <c r="I81" s="28" t="s">
        <v>261</v>
      </c>
      <c r="J81" s="28" t="s">
        <v>51</v>
      </c>
      <c r="K81" s="80"/>
    </row>
    <row r="82" spans="1:11" s="18" customFormat="1" ht="18" hidden="1" customHeight="1" x14ac:dyDescent="0.2">
      <c r="A82" s="156"/>
      <c r="B82" s="1" t="s">
        <v>9</v>
      </c>
      <c r="C82" s="100">
        <v>902</v>
      </c>
      <c r="D82" s="28" t="s">
        <v>2</v>
      </c>
      <c r="E82" s="28" t="s">
        <v>40</v>
      </c>
      <c r="F82" s="28"/>
      <c r="G82" s="97"/>
      <c r="H82" s="28"/>
      <c r="I82" s="28"/>
      <c r="J82" s="28"/>
      <c r="K82" s="80">
        <f>SUM(K83+K95+K148+K167+K119+K158+K138+K88+K143+K153)</f>
        <v>356269.50000000006</v>
      </c>
    </row>
    <row r="83" spans="1:11" s="18" customFormat="1" ht="18" hidden="1" customHeight="1" x14ac:dyDescent="0.2">
      <c r="A83" s="156"/>
      <c r="B83" s="31" t="s">
        <v>363</v>
      </c>
      <c r="C83" s="100">
        <v>902</v>
      </c>
      <c r="D83" s="28" t="s">
        <v>2</v>
      </c>
      <c r="E83" s="28" t="s">
        <v>40</v>
      </c>
      <c r="F83" s="28" t="s">
        <v>4</v>
      </c>
      <c r="G83" s="97"/>
      <c r="H83" s="28"/>
      <c r="I83" s="28"/>
      <c r="J83" s="28"/>
      <c r="K83" s="80">
        <f>K84</f>
        <v>0</v>
      </c>
    </row>
    <row r="84" spans="1:11" s="18" customFormat="1" ht="63" hidden="1" customHeight="1" x14ac:dyDescent="0.2">
      <c r="A84" s="156"/>
      <c r="B84" s="1" t="s">
        <v>481</v>
      </c>
      <c r="C84" s="100">
        <v>902</v>
      </c>
      <c r="D84" s="28" t="s">
        <v>2</v>
      </c>
      <c r="E84" s="28" t="s">
        <v>40</v>
      </c>
      <c r="F84" s="28" t="s">
        <v>4</v>
      </c>
      <c r="G84" s="97">
        <v>1</v>
      </c>
      <c r="H84" s="28"/>
      <c r="I84" s="28"/>
      <c r="J84" s="28"/>
      <c r="K84" s="80">
        <f>K85</f>
        <v>0</v>
      </c>
    </row>
    <row r="85" spans="1:11" s="18" customFormat="1" ht="31.5" hidden="1" customHeight="1" x14ac:dyDescent="0.2">
      <c r="A85" s="156"/>
      <c r="B85" s="31" t="s">
        <v>482</v>
      </c>
      <c r="C85" s="100">
        <v>902</v>
      </c>
      <c r="D85" s="28" t="s">
        <v>2</v>
      </c>
      <c r="E85" s="28" t="s">
        <v>40</v>
      </c>
      <c r="F85" s="28" t="s">
        <v>4</v>
      </c>
      <c r="G85" s="97">
        <v>1</v>
      </c>
      <c r="H85" s="28" t="s">
        <v>2</v>
      </c>
      <c r="I85" s="28"/>
      <c r="J85" s="28"/>
      <c r="K85" s="80">
        <f>K86</f>
        <v>0</v>
      </c>
    </row>
    <row r="86" spans="1:11" s="18" customFormat="1" ht="31.5" hidden="1" customHeight="1" x14ac:dyDescent="0.2">
      <c r="A86" s="156"/>
      <c r="B86" s="31" t="s">
        <v>319</v>
      </c>
      <c r="C86" s="100">
        <v>902</v>
      </c>
      <c r="D86" s="28" t="s">
        <v>2</v>
      </c>
      <c r="E86" s="28" t="s">
        <v>40</v>
      </c>
      <c r="F86" s="28" t="s">
        <v>4</v>
      </c>
      <c r="G86" s="97">
        <v>1</v>
      </c>
      <c r="H86" s="28" t="s">
        <v>2</v>
      </c>
      <c r="I86" s="28" t="s">
        <v>190</v>
      </c>
      <c r="J86" s="28"/>
      <c r="K86" s="80">
        <f>K87</f>
        <v>0</v>
      </c>
    </row>
    <row r="87" spans="1:11" s="18" customFormat="1" ht="31.5" hidden="1" customHeight="1" x14ac:dyDescent="0.2">
      <c r="A87" s="156"/>
      <c r="B87" s="31" t="s">
        <v>122</v>
      </c>
      <c r="C87" s="100">
        <v>902</v>
      </c>
      <c r="D87" s="28" t="s">
        <v>2</v>
      </c>
      <c r="E87" s="28" t="s">
        <v>40</v>
      </c>
      <c r="F87" s="28" t="s">
        <v>4</v>
      </c>
      <c r="G87" s="97">
        <v>1</v>
      </c>
      <c r="H87" s="28" t="s">
        <v>2</v>
      </c>
      <c r="I87" s="28" t="s">
        <v>190</v>
      </c>
      <c r="J87" s="28" t="s">
        <v>49</v>
      </c>
      <c r="K87" s="80"/>
    </row>
    <row r="88" spans="1:11" s="18" customFormat="1" ht="18" hidden="1" customHeight="1" x14ac:dyDescent="0.2">
      <c r="A88" s="156"/>
      <c r="B88" s="31" t="s">
        <v>400</v>
      </c>
      <c r="C88" s="100">
        <v>902</v>
      </c>
      <c r="D88" s="28" t="s">
        <v>2</v>
      </c>
      <c r="E88" s="28" t="s">
        <v>40</v>
      </c>
      <c r="F88" s="28" t="s">
        <v>5</v>
      </c>
      <c r="G88" s="97"/>
      <c r="H88" s="28"/>
      <c r="I88" s="28"/>
      <c r="J88" s="28"/>
      <c r="K88" s="80">
        <f>SUM(K89)</f>
        <v>32014.400000000001</v>
      </c>
    </row>
    <row r="89" spans="1:11" s="18" customFormat="1" ht="31.5" hidden="1" customHeight="1" x14ac:dyDescent="0.2">
      <c r="A89" s="156"/>
      <c r="B89" s="1" t="s">
        <v>401</v>
      </c>
      <c r="C89" s="100">
        <v>902</v>
      </c>
      <c r="D89" s="28" t="s">
        <v>2</v>
      </c>
      <c r="E89" s="28" t="s">
        <v>40</v>
      </c>
      <c r="F89" s="28" t="s">
        <v>5</v>
      </c>
      <c r="G89" s="97">
        <v>1</v>
      </c>
      <c r="H89" s="28"/>
      <c r="I89" s="28"/>
      <c r="J89" s="28"/>
      <c r="K89" s="80">
        <f>SUM(K90)</f>
        <v>32014.400000000001</v>
      </c>
    </row>
    <row r="90" spans="1:11" s="18" customFormat="1" ht="63" hidden="1" customHeight="1" x14ac:dyDescent="0.2">
      <c r="A90" s="156"/>
      <c r="B90" s="1" t="s">
        <v>402</v>
      </c>
      <c r="C90" s="100">
        <v>902</v>
      </c>
      <c r="D90" s="28" t="s">
        <v>2</v>
      </c>
      <c r="E90" s="28" t="s">
        <v>40</v>
      </c>
      <c r="F90" s="28" t="s">
        <v>5</v>
      </c>
      <c r="G90" s="97">
        <v>1</v>
      </c>
      <c r="H90" s="28" t="s">
        <v>2</v>
      </c>
      <c r="I90" s="28"/>
      <c r="J90" s="28"/>
      <c r="K90" s="80">
        <f>SUM(K91)</f>
        <v>32014.400000000001</v>
      </c>
    </row>
    <row r="91" spans="1:11" s="18" customFormat="1" ht="47.25" hidden="1" customHeight="1" x14ac:dyDescent="0.2">
      <c r="A91" s="156"/>
      <c r="B91" s="1" t="s">
        <v>66</v>
      </c>
      <c r="C91" s="100">
        <v>902</v>
      </c>
      <c r="D91" s="28" t="s">
        <v>2</v>
      </c>
      <c r="E91" s="28" t="s">
        <v>40</v>
      </c>
      <c r="F91" s="28" t="s">
        <v>5</v>
      </c>
      <c r="G91" s="97">
        <v>1</v>
      </c>
      <c r="H91" s="28" t="s">
        <v>2</v>
      </c>
      <c r="I91" s="28" t="s">
        <v>85</v>
      </c>
      <c r="J91" s="28"/>
      <c r="K91" s="80">
        <f>K93+K92+K94</f>
        <v>32014.400000000001</v>
      </c>
    </row>
    <row r="92" spans="1:11" s="18" customFormat="1" ht="47.25" hidden="1" customHeight="1" x14ac:dyDescent="0.2">
      <c r="A92" s="156"/>
      <c r="B92" s="1" t="s">
        <v>121</v>
      </c>
      <c r="C92" s="100">
        <v>902</v>
      </c>
      <c r="D92" s="28" t="s">
        <v>2</v>
      </c>
      <c r="E92" s="28" t="s">
        <v>40</v>
      </c>
      <c r="F92" s="28" t="s">
        <v>5</v>
      </c>
      <c r="G92" s="97">
        <v>1</v>
      </c>
      <c r="H92" s="28" t="s">
        <v>2</v>
      </c>
      <c r="I92" s="28" t="s">
        <v>85</v>
      </c>
      <c r="J92" s="28" t="s">
        <v>48</v>
      </c>
      <c r="K92" s="80">
        <f>17012</f>
        <v>17012</v>
      </c>
    </row>
    <row r="93" spans="1:11" s="18" customFormat="1" ht="37.5" hidden="1" customHeight="1" x14ac:dyDescent="0.2">
      <c r="A93" s="156"/>
      <c r="B93" s="31" t="s">
        <v>122</v>
      </c>
      <c r="C93" s="100">
        <v>902</v>
      </c>
      <c r="D93" s="28" t="s">
        <v>2</v>
      </c>
      <c r="E93" s="28" t="s">
        <v>40</v>
      </c>
      <c r="F93" s="28" t="s">
        <v>5</v>
      </c>
      <c r="G93" s="97">
        <v>1</v>
      </c>
      <c r="H93" s="28" t="s">
        <v>2</v>
      </c>
      <c r="I93" s="28" t="s">
        <v>85</v>
      </c>
      <c r="J93" s="28" t="s">
        <v>49</v>
      </c>
      <c r="K93" s="80">
        <v>716.4</v>
      </c>
    </row>
    <row r="94" spans="1:11" s="18" customFormat="1" ht="31.5" hidden="1" customHeight="1" x14ac:dyDescent="0.2">
      <c r="A94" s="156"/>
      <c r="B94" s="34" t="s">
        <v>120</v>
      </c>
      <c r="C94" s="100">
        <v>902</v>
      </c>
      <c r="D94" s="28" t="s">
        <v>2</v>
      </c>
      <c r="E94" s="28" t="s">
        <v>40</v>
      </c>
      <c r="F94" s="28" t="s">
        <v>5</v>
      </c>
      <c r="G94" s="97">
        <v>1</v>
      </c>
      <c r="H94" s="28" t="s">
        <v>2</v>
      </c>
      <c r="I94" s="28" t="s">
        <v>85</v>
      </c>
      <c r="J94" s="28" t="s">
        <v>59</v>
      </c>
      <c r="K94" s="80">
        <v>14286</v>
      </c>
    </row>
    <row r="95" spans="1:11" s="18" customFormat="1" ht="31.5" hidden="1" customHeight="1" x14ac:dyDescent="0.2">
      <c r="A95" s="156"/>
      <c r="B95" s="1" t="s">
        <v>320</v>
      </c>
      <c r="C95" s="100">
        <v>902</v>
      </c>
      <c r="D95" s="28" t="s">
        <v>2</v>
      </c>
      <c r="E95" s="28" t="s">
        <v>40</v>
      </c>
      <c r="F95" s="28" t="s">
        <v>8</v>
      </c>
      <c r="G95" s="97"/>
      <c r="H95" s="28"/>
      <c r="I95" s="28"/>
      <c r="J95" s="28"/>
      <c r="K95" s="80">
        <f t="shared" ref="K95" si="2">SUM(K96)</f>
        <v>287886.10000000003</v>
      </c>
    </row>
    <row r="96" spans="1:11" s="18" customFormat="1" ht="31.5" hidden="1" customHeight="1" x14ac:dyDescent="0.2">
      <c r="A96" s="156"/>
      <c r="B96" s="1" t="s">
        <v>321</v>
      </c>
      <c r="C96" s="100">
        <v>902</v>
      </c>
      <c r="D96" s="28" t="s">
        <v>2</v>
      </c>
      <c r="E96" s="28" t="s">
        <v>40</v>
      </c>
      <c r="F96" s="28" t="s">
        <v>8</v>
      </c>
      <c r="G96" s="97">
        <v>1</v>
      </c>
      <c r="H96" s="28"/>
      <c r="I96" s="28"/>
      <c r="J96" s="28"/>
      <c r="K96" s="80">
        <f>K97+K110</f>
        <v>287886.10000000003</v>
      </c>
    </row>
    <row r="97" spans="1:11" s="18" customFormat="1" ht="18" hidden="1" customHeight="1" x14ac:dyDescent="0.2">
      <c r="A97" s="156"/>
      <c r="B97" s="1" t="s">
        <v>457</v>
      </c>
      <c r="C97" s="100">
        <v>902</v>
      </c>
      <c r="D97" s="28" t="s">
        <v>2</v>
      </c>
      <c r="E97" s="28" t="s">
        <v>40</v>
      </c>
      <c r="F97" s="28" t="s">
        <v>8</v>
      </c>
      <c r="G97" s="97">
        <v>1</v>
      </c>
      <c r="H97" s="28" t="s">
        <v>2</v>
      </c>
      <c r="I97" s="28"/>
      <c r="J97" s="28"/>
      <c r="K97" s="80">
        <f>SUM(K98+K104)</f>
        <v>282768.60000000003</v>
      </c>
    </row>
    <row r="98" spans="1:11" s="18" customFormat="1" ht="47.25" hidden="1" customHeight="1" x14ac:dyDescent="0.2">
      <c r="A98" s="156"/>
      <c r="B98" s="1" t="s">
        <v>66</v>
      </c>
      <c r="C98" s="100">
        <v>902</v>
      </c>
      <c r="D98" s="28" t="s">
        <v>2</v>
      </c>
      <c r="E98" s="28" t="s">
        <v>40</v>
      </c>
      <c r="F98" s="28" t="s">
        <v>8</v>
      </c>
      <c r="G98" s="97">
        <v>1</v>
      </c>
      <c r="H98" s="28" t="s">
        <v>2</v>
      </c>
      <c r="I98" s="28" t="s">
        <v>85</v>
      </c>
      <c r="J98" s="28"/>
      <c r="K98" s="80">
        <f>SUM(K99:K103)</f>
        <v>282768.60000000003</v>
      </c>
    </row>
    <row r="99" spans="1:11" s="18" customFormat="1" ht="52.5" hidden="1" customHeight="1" x14ac:dyDescent="0.2">
      <c r="A99" s="156"/>
      <c r="B99" s="1" t="s">
        <v>121</v>
      </c>
      <c r="C99" s="100">
        <v>902</v>
      </c>
      <c r="D99" s="28" t="s">
        <v>2</v>
      </c>
      <c r="E99" s="28" t="s">
        <v>40</v>
      </c>
      <c r="F99" s="28" t="s">
        <v>8</v>
      </c>
      <c r="G99" s="97">
        <v>1</v>
      </c>
      <c r="H99" s="28" t="s">
        <v>2</v>
      </c>
      <c r="I99" s="28" t="s">
        <v>85</v>
      </c>
      <c r="J99" s="28" t="s">
        <v>48</v>
      </c>
      <c r="K99" s="80">
        <f>75184.9+77874.8+25330.5</f>
        <v>178390.2</v>
      </c>
    </row>
    <row r="100" spans="1:11" s="18" customFormat="1" ht="31.5" hidden="1" customHeight="1" x14ac:dyDescent="0.2">
      <c r="A100" s="156"/>
      <c r="B100" s="1" t="s">
        <v>122</v>
      </c>
      <c r="C100" s="100">
        <v>902</v>
      </c>
      <c r="D100" s="28" t="s">
        <v>2</v>
      </c>
      <c r="E100" s="28" t="s">
        <v>40</v>
      </c>
      <c r="F100" s="28" t="s">
        <v>8</v>
      </c>
      <c r="G100" s="97">
        <v>1</v>
      </c>
      <c r="H100" s="28" t="s">
        <v>2</v>
      </c>
      <c r="I100" s="28" t="s">
        <v>85</v>
      </c>
      <c r="J100" s="28" t="s">
        <v>49</v>
      </c>
      <c r="K100" s="80">
        <f>58126+44200.1+1698.4</f>
        <v>104024.5</v>
      </c>
    </row>
    <row r="101" spans="1:11" s="18" customFormat="1" ht="18" hidden="1" customHeight="1" x14ac:dyDescent="0.2">
      <c r="A101" s="156"/>
      <c r="B101" s="1" t="s">
        <v>55</v>
      </c>
      <c r="C101" s="100">
        <v>902</v>
      </c>
      <c r="D101" s="28" t="s">
        <v>2</v>
      </c>
      <c r="E101" s="28" t="s">
        <v>40</v>
      </c>
      <c r="F101" s="28" t="s">
        <v>8</v>
      </c>
      <c r="G101" s="97">
        <v>1</v>
      </c>
      <c r="H101" s="28" t="s">
        <v>2</v>
      </c>
      <c r="I101" s="28" t="s">
        <v>85</v>
      </c>
      <c r="J101" s="28" t="s">
        <v>56</v>
      </c>
      <c r="K101" s="80">
        <f>226.4+127.5</f>
        <v>353.9</v>
      </c>
    </row>
    <row r="102" spans="1:11" s="18" customFormat="1" ht="31.5" hidden="1" customHeight="1" x14ac:dyDescent="0.2">
      <c r="A102" s="156"/>
      <c r="B102" s="34" t="s">
        <v>120</v>
      </c>
      <c r="C102" s="100">
        <v>902</v>
      </c>
      <c r="D102" s="28" t="s">
        <v>2</v>
      </c>
      <c r="E102" s="28" t="s">
        <v>40</v>
      </c>
      <c r="F102" s="28" t="s">
        <v>8</v>
      </c>
      <c r="G102" s="97">
        <v>1</v>
      </c>
      <c r="H102" s="28" t="s">
        <v>2</v>
      </c>
      <c r="I102" s="28" t="s">
        <v>85</v>
      </c>
      <c r="J102" s="28" t="s">
        <v>59</v>
      </c>
      <c r="K102" s="80"/>
    </row>
    <row r="103" spans="1:11" s="18" customFormat="1" ht="18" hidden="1" customHeight="1" x14ac:dyDescent="0.2">
      <c r="A103" s="156"/>
      <c r="B103" s="1" t="s">
        <v>50</v>
      </c>
      <c r="C103" s="100">
        <v>902</v>
      </c>
      <c r="D103" s="28" t="s">
        <v>2</v>
      </c>
      <c r="E103" s="28" t="s">
        <v>40</v>
      </c>
      <c r="F103" s="28" t="s">
        <v>8</v>
      </c>
      <c r="G103" s="97">
        <v>1</v>
      </c>
      <c r="H103" s="28" t="s">
        <v>2</v>
      </c>
      <c r="I103" s="28" t="s">
        <v>85</v>
      </c>
      <c r="J103" s="28" t="s">
        <v>51</v>
      </c>
      <c r="K103" s="80"/>
    </row>
    <row r="104" spans="1:11" s="18" customFormat="1" ht="47.25" hidden="1" customHeight="1" x14ac:dyDescent="0.2">
      <c r="A104" s="156"/>
      <c r="B104" s="1" t="s">
        <v>430</v>
      </c>
      <c r="C104" s="100">
        <v>902</v>
      </c>
      <c r="D104" s="28" t="s">
        <v>2</v>
      </c>
      <c r="E104" s="28" t="s">
        <v>40</v>
      </c>
      <c r="F104" s="28" t="s">
        <v>8</v>
      </c>
      <c r="G104" s="97">
        <v>1</v>
      </c>
      <c r="H104" s="28" t="s">
        <v>2</v>
      </c>
      <c r="I104" s="28" t="s">
        <v>429</v>
      </c>
      <c r="J104" s="28"/>
      <c r="K104" s="80">
        <f>SUM(K105:K109)</f>
        <v>0</v>
      </c>
    </row>
    <row r="105" spans="1:11" s="18" customFormat="1" ht="50.25" hidden="1" customHeight="1" x14ac:dyDescent="0.2">
      <c r="A105" s="156"/>
      <c r="B105" s="1" t="s">
        <v>121</v>
      </c>
      <c r="C105" s="100">
        <v>902</v>
      </c>
      <c r="D105" s="28" t="s">
        <v>2</v>
      </c>
      <c r="E105" s="28" t="s">
        <v>40</v>
      </c>
      <c r="F105" s="28" t="s">
        <v>8</v>
      </c>
      <c r="G105" s="97">
        <v>1</v>
      </c>
      <c r="H105" s="28" t="s">
        <v>2</v>
      </c>
      <c r="I105" s="28" t="s">
        <v>429</v>
      </c>
      <c r="J105" s="28" t="s">
        <v>48</v>
      </c>
      <c r="K105" s="80">
        <v>0</v>
      </c>
    </row>
    <row r="106" spans="1:11" s="18" customFormat="1" ht="31.5" hidden="1" customHeight="1" x14ac:dyDescent="0.2">
      <c r="A106" s="156"/>
      <c r="B106" s="1" t="s">
        <v>122</v>
      </c>
      <c r="C106" s="100">
        <v>902</v>
      </c>
      <c r="D106" s="28" t="s">
        <v>2</v>
      </c>
      <c r="E106" s="28" t="s">
        <v>40</v>
      </c>
      <c r="F106" s="28" t="s">
        <v>8</v>
      </c>
      <c r="G106" s="97">
        <v>1</v>
      </c>
      <c r="H106" s="28" t="s">
        <v>2</v>
      </c>
      <c r="I106" s="28" t="s">
        <v>429</v>
      </c>
      <c r="J106" s="28" t="s">
        <v>49</v>
      </c>
      <c r="K106" s="80"/>
    </row>
    <row r="107" spans="1:11" s="18" customFormat="1" ht="18" hidden="1" customHeight="1" x14ac:dyDescent="0.2">
      <c r="A107" s="156"/>
      <c r="B107" s="1" t="s">
        <v>55</v>
      </c>
      <c r="C107" s="100">
        <v>902</v>
      </c>
      <c r="D107" s="28" t="s">
        <v>2</v>
      </c>
      <c r="E107" s="28" t="s">
        <v>40</v>
      </c>
      <c r="F107" s="28" t="s">
        <v>8</v>
      </c>
      <c r="G107" s="97">
        <v>1</v>
      </c>
      <c r="H107" s="28" t="s">
        <v>2</v>
      </c>
      <c r="I107" s="28" t="s">
        <v>429</v>
      </c>
      <c r="J107" s="28" t="s">
        <v>56</v>
      </c>
      <c r="K107" s="80"/>
    </row>
    <row r="108" spans="1:11" s="18" customFormat="1" ht="31.5" hidden="1" customHeight="1" x14ac:dyDescent="0.2">
      <c r="A108" s="156"/>
      <c r="B108" s="34" t="s">
        <v>120</v>
      </c>
      <c r="C108" s="100">
        <v>902</v>
      </c>
      <c r="D108" s="28" t="s">
        <v>2</v>
      </c>
      <c r="E108" s="28" t="s">
        <v>40</v>
      </c>
      <c r="F108" s="28" t="s">
        <v>8</v>
      </c>
      <c r="G108" s="97">
        <v>1</v>
      </c>
      <c r="H108" s="28" t="s">
        <v>2</v>
      </c>
      <c r="I108" s="28" t="s">
        <v>429</v>
      </c>
      <c r="J108" s="28" t="s">
        <v>59</v>
      </c>
      <c r="K108" s="80">
        <v>0</v>
      </c>
    </row>
    <row r="109" spans="1:11" s="18" customFormat="1" ht="18" hidden="1" customHeight="1" x14ac:dyDescent="0.2">
      <c r="A109" s="156"/>
      <c r="B109" s="1" t="s">
        <v>50</v>
      </c>
      <c r="C109" s="100">
        <v>902</v>
      </c>
      <c r="D109" s="28" t="s">
        <v>2</v>
      </c>
      <c r="E109" s="28" t="s">
        <v>40</v>
      </c>
      <c r="F109" s="28" t="s">
        <v>8</v>
      </c>
      <c r="G109" s="97">
        <v>1</v>
      </c>
      <c r="H109" s="28" t="s">
        <v>2</v>
      </c>
      <c r="I109" s="28" t="s">
        <v>429</v>
      </c>
      <c r="J109" s="28" t="s">
        <v>51</v>
      </c>
      <c r="K109" s="80"/>
    </row>
    <row r="110" spans="1:11" s="18" customFormat="1" ht="31.5" hidden="1" customHeight="1" x14ac:dyDescent="0.2">
      <c r="A110" s="156"/>
      <c r="B110" s="1" t="s">
        <v>91</v>
      </c>
      <c r="C110" s="100">
        <v>902</v>
      </c>
      <c r="D110" s="28" t="s">
        <v>2</v>
      </c>
      <c r="E110" s="28" t="s">
        <v>40</v>
      </c>
      <c r="F110" s="28" t="s">
        <v>8</v>
      </c>
      <c r="G110" s="97">
        <v>1</v>
      </c>
      <c r="H110" s="28" t="s">
        <v>4</v>
      </c>
      <c r="I110" s="28"/>
      <c r="J110" s="28"/>
      <c r="K110" s="80">
        <f>K113+K115+K111+K117</f>
        <v>5117.5</v>
      </c>
    </row>
    <row r="111" spans="1:11" s="18" customFormat="1" ht="18" hidden="1" customHeight="1" x14ac:dyDescent="0.2">
      <c r="A111" s="156"/>
      <c r="B111" s="1" t="s">
        <v>550</v>
      </c>
      <c r="C111" s="100">
        <v>902</v>
      </c>
      <c r="D111" s="28" t="s">
        <v>2</v>
      </c>
      <c r="E111" s="28" t="s">
        <v>40</v>
      </c>
      <c r="F111" s="28" t="s">
        <v>8</v>
      </c>
      <c r="G111" s="97">
        <v>1</v>
      </c>
      <c r="H111" s="28" t="s">
        <v>4</v>
      </c>
      <c r="I111" s="28" t="s">
        <v>549</v>
      </c>
      <c r="J111" s="99"/>
      <c r="K111" s="80">
        <f>K112</f>
        <v>1119</v>
      </c>
    </row>
    <row r="112" spans="1:11" s="18" customFormat="1" ht="18" hidden="1" customHeight="1" x14ac:dyDescent="0.2">
      <c r="A112" s="156"/>
      <c r="B112" s="1" t="s">
        <v>50</v>
      </c>
      <c r="C112" s="100">
        <v>902</v>
      </c>
      <c r="D112" s="28" t="s">
        <v>2</v>
      </c>
      <c r="E112" s="28" t="s">
        <v>40</v>
      </c>
      <c r="F112" s="28" t="s">
        <v>8</v>
      </c>
      <c r="G112" s="97">
        <v>1</v>
      </c>
      <c r="H112" s="28" t="s">
        <v>4</v>
      </c>
      <c r="I112" s="28" t="s">
        <v>549</v>
      </c>
      <c r="J112" s="99" t="s">
        <v>51</v>
      </c>
      <c r="K112" s="80">
        <v>1119</v>
      </c>
    </row>
    <row r="113" spans="1:11" s="18" customFormat="1" ht="18" hidden="1" customHeight="1" x14ac:dyDescent="0.2">
      <c r="A113" s="156"/>
      <c r="B113" s="1" t="s">
        <v>228</v>
      </c>
      <c r="C113" s="100">
        <v>902</v>
      </c>
      <c r="D113" s="28" t="s">
        <v>2</v>
      </c>
      <c r="E113" s="28" t="s">
        <v>40</v>
      </c>
      <c r="F113" s="28" t="s">
        <v>8</v>
      </c>
      <c r="G113" s="97">
        <v>1</v>
      </c>
      <c r="H113" s="28" t="s">
        <v>4</v>
      </c>
      <c r="I113" s="28" t="s">
        <v>227</v>
      </c>
      <c r="J113" s="28"/>
      <c r="K113" s="80">
        <f>K114</f>
        <v>543.9</v>
      </c>
    </row>
    <row r="114" spans="1:11" s="18" customFormat="1" ht="31.5" hidden="1" customHeight="1" x14ac:dyDescent="0.2">
      <c r="A114" s="156"/>
      <c r="B114" s="1" t="s">
        <v>122</v>
      </c>
      <c r="C114" s="100">
        <v>902</v>
      </c>
      <c r="D114" s="28" t="s">
        <v>2</v>
      </c>
      <c r="E114" s="28" t="s">
        <v>40</v>
      </c>
      <c r="F114" s="28" t="s">
        <v>8</v>
      </c>
      <c r="G114" s="97">
        <v>1</v>
      </c>
      <c r="H114" s="28" t="s">
        <v>4</v>
      </c>
      <c r="I114" s="28" t="s">
        <v>227</v>
      </c>
      <c r="J114" s="28" t="s">
        <v>49</v>
      </c>
      <c r="K114" s="80">
        <f>543.9</f>
        <v>543.9</v>
      </c>
    </row>
    <row r="115" spans="1:11" s="18" customFormat="1" ht="31.5" hidden="1" customHeight="1" x14ac:dyDescent="0.2">
      <c r="A115" s="156"/>
      <c r="B115" s="1" t="s">
        <v>232</v>
      </c>
      <c r="C115" s="100">
        <v>902</v>
      </c>
      <c r="D115" s="28" t="s">
        <v>2</v>
      </c>
      <c r="E115" s="28" t="s">
        <v>40</v>
      </c>
      <c r="F115" s="28" t="s">
        <v>8</v>
      </c>
      <c r="G115" s="97">
        <v>1</v>
      </c>
      <c r="H115" s="28" t="s">
        <v>4</v>
      </c>
      <c r="I115" s="28" t="s">
        <v>233</v>
      </c>
      <c r="J115" s="28"/>
      <c r="K115" s="80">
        <f>SUM(K116)</f>
        <v>3454.6</v>
      </c>
    </row>
    <row r="116" spans="1:11" s="18" customFormat="1" ht="31.5" hidden="1" customHeight="1" x14ac:dyDescent="0.2">
      <c r="A116" s="156"/>
      <c r="B116" s="1" t="s">
        <v>122</v>
      </c>
      <c r="C116" s="100">
        <v>902</v>
      </c>
      <c r="D116" s="28" t="s">
        <v>2</v>
      </c>
      <c r="E116" s="28" t="s">
        <v>40</v>
      </c>
      <c r="F116" s="28" t="s">
        <v>8</v>
      </c>
      <c r="G116" s="97">
        <v>1</v>
      </c>
      <c r="H116" s="28" t="s">
        <v>4</v>
      </c>
      <c r="I116" s="28" t="s">
        <v>233</v>
      </c>
      <c r="J116" s="28" t="s">
        <v>49</v>
      </c>
      <c r="K116" s="80">
        <f>3217.1+237.5</f>
        <v>3454.6</v>
      </c>
    </row>
    <row r="117" spans="1:11" s="18" customFormat="1" ht="25.15" hidden="1" customHeight="1" x14ac:dyDescent="0.2">
      <c r="A117" s="156"/>
      <c r="B117" s="1" t="s">
        <v>626</v>
      </c>
      <c r="C117" s="100">
        <v>902</v>
      </c>
      <c r="D117" s="28" t="s">
        <v>2</v>
      </c>
      <c r="E117" s="28" t="s">
        <v>40</v>
      </c>
      <c r="F117" s="28" t="s">
        <v>8</v>
      </c>
      <c r="G117" s="28" t="s">
        <v>90</v>
      </c>
      <c r="H117" s="28" t="s">
        <v>4</v>
      </c>
      <c r="I117" s="28" t="s">
        <v>627</v>
      </c>
      <c r="J117" s="99"/>
      <c r="K117" s="80">
        <f>K118</f>
        <v>0</v>
      </c>
    </row>
    <row r="118" spans="1:11" s="18" customFormat="1" ht="31.5" hidden="1" customHeight="1" x14ac:dyDescent="0.2">
      <c r="A118" s="156"/>
      <c r="B118" s="1" t="s">
        <v>122</v>
      </c>
      <c r="C118" s="100">
        <v>902</v>
      </c>
      <c r="D118" s="28" t="s">
        <v>2</v>
      </c>
      <c r="E118" s="28" t="s">
        <v>40</v>
      </c>
      <c r="F118" s="28" t="s">
        <v>8</v>
      </c>
      <c r="G118" s="28" t="s">
        <v>90</v>
      </c>
      <c r="H118" s="28" t="s">
        <v>4</v>
      </c>
      <c r="I118" s="28" t="s">
        <v>627</v>
      </c>
      <c r="J118" s="99" t="s">
        <v>49</v>
      </c>
      <c r="K118" s="80"/>
    </row>
    <row r="119" spans="1:11" s="18" customFormat="1" ht="31.5" hidden="1" customHeight="1" x14ac:dyDescent="0.2">
      <c r="A119" s="156"/>
      <c r="B119" s="1" t="s">
        <v>159</v>
      </c>
      <c r="C119" s="100">
        <v>902</v>
      </c>
      <c r="D119" s="28" t="s">
        <v>2</v>
      </c>
      <c r="E119" s="28" t="s">
        <v>40</v>
      </c>
      <c r="F119" s="28" t="s">
        <v>70</v>
      </c>
      <c r="G119" s="97"/>
      <c r="H119" s="28"/>
      <c r="I119" s="28"/>
      <c r="J119" s="28"/>
      <c r="K119" s="80">
        <f>K120+K124+K128+K133</f>
        <v>19780.2</v>
      </c>
    </row>
    <row r="120" spans="1:11" s="18" customFormat="1" ht="47.25" hidden="1" customHeight="1" x14ac:dyDescent="0.2">
      <c r="A120" s="156"/>
      <c r="B120" s="1" t="s">
        <v>322</v>
      </c>
      <c r="C120" s="100">
        <v>902</v>
      </c>
      <c r="D120" s="28" t="s">
        <v>2</v>
      </c>
      <c r="E120" s="28" t="s">
        <v>40</v>
      </c>
      <c r="F120" s="28" t="s">
        <v>70</v>
      </c>
      <c r="G120" s="28" t="s">
        <v>90</v>
      </c>
      <c r="H120" s="28"/>
      <c r="I120" s="28"/>
      <c r="J120" s="28"/>
      <c r="K120" s="80">
        <f>K121</f>
        <v>586</v>
      </c>
    </row>
    <row r="121" spans="1:11" s="18" customFormat="1" ht="47.25" hidden="1" customHeight="1" x14ac:dyDescent="0.2">
      <c r="A121" s="156"/>
      <c r="B121" s="1" t="s">
        <v>323</v>
      </c>
      <c r="C121" s="100">
        <v>902</v>
      </c>
      <c r="D121" s="28" t="s">
        <v>2</v>
      </c>
      <c r="E121" s="28" t="s">
        <v>40</v>
      </c>
      <c r="F121" s="28" t="s">
        <v>70</v>
      </c>
      <c r="G121" s="28" t="s">
        <v>90</v>
      </c>
      <c r="H121" s="28" t="s">
        <v>2</v>
      </c>
      <c r="I121" s="28"/>
      <c r="J121" s="28"/>
      <c r="K121" s="80">
        <f>K122</f>
        <v>586</v>
      </c>
    </row>
    <row r="122" spans="1:11" s="18" customFormat="1" ht="78.75" hidden="1" customHeight="1" x14ac:dyDescent="0.2">
      <c r="A122" s="156"/>
      <c r="B122" s="1" t="s">
        <v>324</v>
      </c>
      <c r="C122" s="100">
        <v>902</v>
      </c>
      <c r="D122" s="28" t="s">
        <v>2</v>
      </c>
      <c r="E122" s="28" t="s">
        <v>40</v>
      </c>
      <c r="F122" s="28" t="s">
        <v>70</v>
      </c>
      <c r="G122" s="28" t="s">
        <v>90</v>
      </c>
      <c r="H122" s="28" t="s">
        <v>2</v>
      </c>
      <c r="I122" s="28" t="s">
        <v>273</v>
      </c>
      <c r="J122" s="28"/>
      <c r="K122" s="80">
        <f>K123</f>
        <v>586</v>
      </c>
    </row>
    <row r="123" spans="1:11" s="18" customFormat="1" ht="31.5" hidden="1" customHeight="1" x14ac:dyDescent="0.2">
      <c r="A123" s="156"/>
      <c r="B123" s="1" t="s">
        <v>122</v>
      </c>
      <c r="C123" s="100">
        <v>902</v>
      </c>
      <c r="D123" s="28" t="s">
        <v>2</v>
      </c>
      <c r="E123" s="28" t="s">
        <v>40</v>
      </c>
      <c r="F123" s="28" t="s">
        <v>70</v>
      </c>
      <c r="G123" s="28" t="s">
        <v>90</v>
      </c>
      <c r="H123" s="28" t="s">
        <v>2</v>
      </c>
      <c r="I123" s="28" t="s">
        <v>273</v>
      </c>
      <c r="J123" s="28" t="s">
        <v>49</v>
      </c>
      <c r="K123" s="80">
        <f>212+212+22+40+50+50</f>
        <v>586</v>
      </c>
    </row>
    <row r="124" spans="1:11" s="18" customFormat="1" ht="31.5" hidden="1" customHeight="1" x14ac:dyDescent="0.2">
      <c r="A124" s="156"/>
      <c r="B124" s="1" t="s">
        <v>325</v>
      </c>
      <c r="C124" s="100">
        <v>902</v>
      </c>
      <c r="D124" s="28" t="s">
        <v>2</v>
      </c>
      <c r="E124" s="28" t="s">
        <v>40</v>
      </c>
      <c r="F124" s="28" t="s">
        <v>70</v>
      </c>
      <c r="G124" s="97">
        <v>2</v>
      </c>
      <c r="H124" s="28"/>
      <c r="I124" s="28"/>
      <c r="J124" s="28"/>
      <c r="K124" s="80">
        <f>K125</f>
        <v>5378.8</v>
      </c>
    </row>
    <row r="125" spans="1:11" s="18" customFormat="1" ht="65.25" hidden="1" customHeight="1" x14ac:dyDescent="0.2">
      <c r="A125" s="156"/>
      <c r="B125" s="1" t="s">
        <v>326</v>
      </c>
      <c r="C125" s="100">
        <v>902</v>
      </c>
      <c r="D125" s="28" t="s">
        <v>2</v>
      </c>
      <c r="E125" s="28" t="s">
        <v>40</v>
      </c>
      <c r="F125" s="28" t="s">
        <v>70</v>
      </c>
      <c r="G125" s="97">
        <v>2</v>
      </c>
      <c r="H125" s="28" t="s">
        <v>2</v>
      </c>
      <c r="I125" s="28" t="s">
        <v>154</v>
      </c>
      <c r="J125" s="28"/>
      <c r="K125" s="80">
        <f>SUM(K126+K127)</f>
        <v>5378.8</v>
      </c>
    </row>
    <row r="126" spans="1:11" s="18" customFormat="1" ht="31.5" hidden="1" customHeight="1" x14ac:dyDescent="0.2">
      <c r="A126" s="156"/>
      <c r="B126" s="1" t="s">
        <v>122</v>
      </c>
      <c r="C126" s="100">
        <v>902</v>
      </c>
      <c r="D126" s="28" t="s">
        <v>2</v>
      </c>
      <c r="E126" s="28" t="s">
        <v>40</v>
      </c>
      <c r="F126" s="28" t="s">
        <v>70</v>
      </c>
      <c r="G126" s="97">
        <v>2</v>
      </c>
      <c r="H126" s="28" t="s">
        <v>2</v>
      </c>
      <c r="I126" s="28" t="s">
        <v>154</v>
      </c>
      <c r="J126" s="28" t="s">
        <v>49</v>
      </c>
      <c r="K126" s="80">
        <f>166.8+22.5+190+71.5+50+89+1170+50+52+75+10+52+64+67+52+15+403.3+50+19.5+50+84.5+700.5+15+462+7.5+50+67+59.5+59.5+460+500+93.7</f>
        <v>5278.8</v>
      </c>
    </row>
    <row r="127" spans="1:11" s="18" customFormat="1" ht="18" hidden="1" customHeight="1" x14ac:dyDescent="0.2">
      <c r="A127" s="156"/>
      <c r="B127" s="1" t="s">
        <v>55</v>
      </c>
      <c r="C127" s="100">
        <v>902</v>
      </c>
      <c r="D127" s="28" t="s">
        <v>2</v>
      </c>
      <c r="E127" s="28" t="s">
        <v>40</v>
      </c>
      <c r="F127" s="28" t="s">
        <v>70</v>
      </c>
      <c r="G127" s="97">
        <v>2</v>
      </c>
      <c r="H127" s="28" t="s">
        <v>2</v>
      </c>
      <c r="I127" s="28" t="s">
        <v>154</v>
      </c>
      <c r="J127" s="28" t="s">
        <v>56</v>
      </c>
      <c r="K127" s="80">
        <f>100</f>
        <v>100</v>
      </c>
    </row>
    <row r="128" spans="1:11" s="18" customFormat="1" ht="47.25" hidden="1" customHeight="1" x14ac:dyDescent="0.2">
      <c r="A128" s="156"/>
      <c r="B128" s="1" t="s">
        <v>327</v>
      </c>
      <c r="C128" s="100">
        <v>902</v>
      </c>
      <c r="D128" s="28" t="s">
        <v>2</v>
      </c>
      <c r="E128" s="28" t="s">
        <v>40</v>
      </c>
      <c r="F128" s="28" t="s">
        <v>70</v>
      </c>
      <c r="G128" s="28" t="s">
        <v>128</v>
      </c>
      <c r="H128" s="28"/>
      <c r="I128" s="28"/>
      <c r="J128" s="28"/>
      <c r="K128" s="80">
        <f>SUM(K129)</f>
        <v>9481.7000000000007</v>
      </c>
    </row>
    <row r="129" spans="1:11" s="18" customFormat="1" ht="31.5" hidden="1" customHeight="1" x14ac:dyDescent="0.2">
      <c r="A129" s="156"/>
      <c r="B129" s="1" t="s">
        <v>185</v>
      </c>
      <c r="C129" s="100">
        <v>902</v>
      </c>
      <c r="D129" s="28" t="s">
        <v>2</v>
      </c>
      <c r="E129" s="28" t="s">
        <v>40</v>
      </c>
      <c r="F129" s="28" t="s">
        <v>70</v>
      </c>
      <c r="G129" s="28" t="s">
        <v>128</v>
      </c>
      <c r="H129" s="28" t="s">
        <v>2</v>
      </c>
      <c r="I129" s="28"/>
      <c r="J129" s="28"/>
      <c r="K129" s="80">
        <f>SUM(K130)</f>
        <v>9481.7000000000007</v>
      </c>
    </row>
    <row r="130" spans="1:11" s="18" customFormat="1" ht="79.5" hidden="1" customHeight="1" x14ac:dyDescent="0.2">
      <c r="A130" s="156"/>
      <c r="B130" s="1" t="s">
        <v>222</v>
      </c>
      <c r="C130" s="100">
        <v>902</v>
      </c>
      <c r="D130" s="28" t="s">
        <v>2</v>
      </c>
      <c r="E130" s="28" t="s">
        <v>40</v>
      </c>
      <c r="F130" s="28" t="s">
        <v>70</v>
      </c>
      <c r="G130" s="28" t="s">
        <v>128</v>
      </c>
      <c r="H130" s="28" t="s">
        <v>2</v>
      </c>
      <c r="I130" s="28" t="s">
        <v>186</v>
      </c>
      <c r="J130" s="28"/>
      <c r="K130" s="80">
        <f>K131+K132</f>
        <v>9481.7000000000007</v>
      </c>
    </row>
    <row r="131" spans="1:11" s="18" customFormat="1" ht="31.5" hidden="1" customHeight="1" x14ac:dyDescent="0.2">
      <c r="A131" s="156"/>
      <c r="B131" s="1" t="s">
        <v>122</v>
      </c>
      <c r="C131" s="100">
        <v>902</v>
      </c>
      <c r="D131" s="28" t="s">
        <v>2</v>
      </c>
      <c r="E131" s="28" t="s">
        <v>40</v>
      </c>
      <c r="F131" s="28" t="s">
        <v>70</v>
      </c>
      <c r="G131" s="28" t="s">
        <v>128</v>
      </c>
      <c r="H131" s="28" t="s">
        <v>2</v>
      </c>
      <c r="I131" s="28" t="s">
        <v>186</v>
      </c>
      <c r="J131" s="28" t="s">
        <v>49</v>
      </c>
      <c r="K131" s="80"/>
    </row>
    <row r="132" spans="1:11" s="18" customFormat="1" ht="31.5" hidden="1" customHeight="1" x14ac:dyDescent="0.2">
      <c r="A132" s="156"/>
      <c r="B132" s="34" t="s">
        <v>120</v>
      </c>
      <c r="C132" s="100">
        <v>902</v>
      </c>
      <c r="D132" s="28" t="s">
        <v>2</v>
      </c>
      <c r="E132" s="28" t="s">
        <v>40</v>
      </c>
      <c r="F132" s="28" t="s">
        <v>70</v>
      </c>
      <c r="G132" s="28" t="s">
        <v>128</v>
      </c>
      <c r="H132" s="28" t="s">
        <v>2</v>
      </c>
      <c r="I132" s="28" t="s">
        <v>186</v>
      </c>
      <c r="J132" s="28" t="s">
        <v>59</v>
      </c>
      <c r="K132" s="80">
        <v>9481.7000000000007</v>
      </c>
    </row>
    <row r="133" spans="1:11" s="18" customFormat="1" ht="31.5" hidden="1" customHeight="1" x14ac:dyDescent="0.2">
      <c r="A133" s="156"/>
      <c r="B133" s="91" t="s">
        <v>668</v>
      </c>
      <c r="C133" s="76">
        <v>902</v>
      </c>
      <c r="D133" s="71" t="s">
        <v>2</v>
      </c>
      <c r="E133" s="71" t="s">
        <v>40</v>
      </c>
      <c r="F133" s="71" t="s">
        <v>70</v>
      </c>
      <c r="G133" s="71" t="s">
        <v>95</v>
      </c>
      <c r="H133" s="71"/>
      <c r="I133" s="71"/>
      <c r="J133" s="71"/>
      <c r="K133" s="89">
        <v>4333.7</v>
      </c>
    </row>
    <row r="134" spans="1:11" s="18" customFormat="1" ht="31.5" hidden="1" customHeight="1" x14ac:dyDescent="0.2">
      <c r="A134" s="156"/>
      <c r="B134" s="91" t="s">
        <v>669</v>
      </c>
      <c r="C134" s="76">
        <v>902</v>
      </c>
      <c r="D134" s="71" t="s">
        <v>2</v>
      </c>
      <c r="E134" s="71" t="s">
        <v>40</v>
      </c>
      <c r="F134" s="71" t="s">
        <v>70</v>
      </c>
      <c r="G134" s="71" t="s">
        <v>95</v>
      </c>
      <c r="H134" s="71" t="s">
        <v>2</v>
      </c>
      <c r="I134" s="71"/>
      <c r="J134" s="71"/>
      <c r="K134" s="89">
        <v>4333.7</v>
      </c>
    </row>
    <row r="135" spans="1:11" s="18" customFormat="1" ht="31.5" hidden="1" customHeight="1" x14ac:dyDescent="0.2">
      <c r="A135" s="156"/>
      <c r="B135" s="91" t="s">
        <v>598</v>
      </c>
      <c r="C135" s="76">
        <v>902</v>
      </c>
      <c r="D135" s="71" t="s">
        <v>2</v>
      </c>
      <c r="E135" s="71" t="s">
        <v>40</v>
      </c>
      <c r="F135" s="71" t="s">
        <v>70</v>
      </c>
      <c r="G135" s="71" t="s">
        <v>95</v>
      </c>
      <c r="H135" s="71" t="s">
        <v>2</v>
      </c>
      <c r="I135" s="71" t="s">
        <v>670</v>
      </c>
      <c r="J135" s="71"/>
      <c r="K135" s="73">
        <f>K136+K137</f>
        <v>4333.7</v>
      </c>
    </row>
    <row r="136" spans="1:11" s="18" customFormat="1" ht="52.9" hidden="1" customHeight="1" x14ac:dyDescent="0.2">
      <c r="A136" s="156"/>
      <c r="B136" s="91" t="s">
        <v>121</v>
      </c>
      <c r="C136" s="76">
        <v>902</v>
      </c>
      <c r="D136" s="71" t="s">
        <v>2</v>
      </c>
      <c r="E136" s="71" t="s">
        <v>40</v>
      </c>
      <c r="F136" s="71" t="s">
        <v>70</v>
      </c>
      <c r="G136" s="71" t="s">
        <v>95</v>
      </c>
      <c r="H136" s="71" t="s">
        <v>2</v>
      </c>
      <c r="I136" s="71" t="s">
        <v>670</v>
      </c>
      <c r="J136" s="71" t="s">
        <v>48</v>
      </c>
      <c r="K136" s="89">
        <v>3632</v>
      </c>
    </row>
    <row r="137" spans="1:11" s="18" customFormat="1" ht="37.15" hidden="1" customHeight="1" x14ac:dyDescent="0.2">
      <c r="A137" s="156"/>
      <c r="B137" s="75" t="s">
        <v>122</v>
      </c>
      <c r="C137" s="76">
        <v>902</v>
      </c>
      <c r="D137" s="71" t="s">
        <v>2</v>
      </c>
      <c r="E137" s="71" t="s">
        <v>40</v>
      </c>
      <c r="F137" s="71" t="s">
        <v>70</v>
      </c>
      <c r="G137" s="71" t="s">
        <v>95</v>
      </c>
      <c r="H137" s="71" t="s">
        <v>2</v>
      </c>
      <c r="I137" s="71" t="s">
        <v>670</v>
      </c>
      <c r="J137" s="71" t="s">
        <v>49</v>
      </c>
      <c r="K137" s="89">
        <v>701.7</v>
      </c>
    </row>
    <row r="138" spans="1:11" s="18" customFormat="1" ht="31.5" hidden="1" customHeight="1" x14ac:dyDescent="0.2">
      <c r="A138" s="156"/>
      <c r="B138" s="31" t="s">
        <v>193</v>
      </c>
      <c r="C138" s="100">
        <v>902</v>
      </c>
      <c r="D138" s="28" t="s">
        <v>2</v>
      </c>
      <c r="E138" s="28" t="s">
        <v>40</v>
      </c>
      <c r="F138" s="28" t="s">
        <v>40</v>
      </c>
      <c r="G138" s="28"/>
      <c r="H138" s="28"/>
      <c r="I138" s="28"/>
      <c r="J138" s="28"/>
      <c r="K138" s="80">
        <f>K139</f>
        <v>0</v>
      </c>
    </row>
    <row r="139" spans="1:11" s="18" customFormat="1" ht="18" hidden="1" customHeight="1" x14ac:dyDescent="0.2">
      <c r="A139" s="156"/>
      <c r="B139" s="31" t="s">
        <v>162</v>
      </c>
      <c r="C139" s="100">
        <v>902</v>
      </c>
      <c r="D139" s="28" t="s">
        <v>2</v>
      </c>
      <c r="E139" s="28" t="s">
        <v>40</v>
      </c>
      <c r="F139" s="28" t="s">
        <v>40</v>
      </c>
      <c r="G139" s="28" t="s">
        <v>116</v>
      </c>
      <c r="H139" s="28"/>
      <c r="I139" s="28"/>
      <c r="J139" s="28"/>
      <c r="K139" s="80">
        <f>K140</f>
        <v>0</v>
      </c>
    </row>
    <row r="140" spans="1:11" s="18" customFormat="1" ht="31.5" hidden="1" customHeight="1" x14ac:dyDescent="0.2">
      <c r="A140" s="156"/>
      <c r="B140" s="1" t="s">
        <v>192</v>
      </c>
      <c r="C140" s="100">
        <v>902</v>
      </c>
      <c r="D140" s="28" t="s">
        <v>2</v>
      </c>
      <c r="E140" s="28" t="s">
        <v>40</v>
      </c>
      <c r="F140" s="28" t="s">
        <v>40</v>
      </c>
      <c r="G140" s="28" t="s">
        <v>116</v>
      </c>
      <c r="H140" s="28" t="s">
        <v>4</v>
      </c>
      <c r="I140" s="28"/>
      <c r="J140" s="28"/>
      <c r="K140" s="80">
        <f>K141</f>
        <v>0</v>
      </c>
    </row>
    <row r="141" spans="1:11" s="18" customFormat="1" ht="48" hidden="1" customHeight="1" x14ac:dyDescent="0.2">
      <c r="A141" s="156"/>
      <c r="B141" s="1" t="s">
        <v>216</v>
      </c>
      <c r="C141" s="100">
        <v>902</v>
      </c>
      <c r="D141" s="28" t="s">
        <v>2</v>
      </c>
      <c r="E141" s="28" t="s">
        <v>40</v>
      </c>
      <c r="F141" s="28" t="s">
        <v>40</v>
      </c>
      <c r="G141" s="28" t="s">
        <v>116</v>
      </c>
      <c r="H141" s="28" t="s">
        <v>4</v>
      </c>
      <c r="I141" s="28" t="s">
        <v>191</v>
      </c>
      <c r="J141" s="28"/>
      <c r="K141" s="80">
        <f>K142</f>
        <v>0</v>
      </c>
    </row>
    <row r="142" spans="1:11" s="18" customFormat="1" ht="31.5" hidden="1" customHeight="1" x14ac:dyDescent="0.2">
      <c r="A142" s="156"/>
      <c r="B142" s="1" t="s">
        <v>122</v>
      </c>
      <c r="C142" s="100">
        <v>902</v>
      </c>
      <c r="D142" s="28" t="s">
        <v>2</v>
      </c>
      <c r="E142" s="28" t="s">
        <v>40</v>
      </c>
      <c r="F142" s="28" t="s">
        <v>40</v>
      </c>
      <c r="G142" s="28" t="s">
        <v>116</v>
      </c>
      <c r="H142" s="28" t="s">
        <v>4</v>
      </c>
      <c r="I142" s="28" t="s">
        <v>191</v>
      </c>
      <c r="J142" s="28" t="s">
        <v>49</v>
      </c>
      <c r="K142" s="80"/>
    </row>
    <row r="143" spans="1:11" s="18" customFormat="1" ht="21" hidden="1" customHeight="1" x14ac:dyDescent="0.2">
      <c r="A143" s="156"/>
      <c r="B143" s="1" t="s">
        <v>529</v>
      </c>
      <c r="C143" s="100">
        <v>902</v>
      </c>
      <c r="D143" s="28" t="s">
        <v>2</v>
      </c>
      <c r="E143" s="28" t="s">
        <v>40</v>
      </c>
      <c r="F143" s="28" t="s">
        <v>92</v>
      </c>
      <c r="G143" s="28"/>
      <c r="H143" s="28"/>
      <c r="I143" s="28"/>
      <c r="J143" s="28"/>
      <c r="K143" s="80">
        <f>K144</f>
        <v>1500</v>
      </c>
    </row>
    <row r="144" spans="1:11" s="18" customFormat="1" ht="47.25" hidden="1" customHeight="1" x14ac:dyDescent="0.2">
      <c r="A144" s="156"/>
      <c r="B144" s="31" t="s">
        <v>360</v>
      </c>
      <c r="C144" s="100">
        <v>902</v>
      </c>
      <c r="D144" s="28" t="s">
        <v>2</v>
      </c>
      <c r="E144" s="28" t="s">
        <v>40</v>
      </c>
      <c r="F144" s="28" t="s">
        <v>92</v>
      </c>
      <c r="G144" s="28" t="s">
        <v>90</v>
      </c>
      <c r="H144" s="28"/>
      <c r="I144" s="28"/>
      <c r="J144" s="28"/>
      <c r="K144" s="80">
        <f>K145</f>
        <v>1500</v>
      </c>
    </row>
    <row r="145" spans="1:11" s="18" customFormat="1" ht="31.5" hidden="1" customHeight="1" x14ac:dyDescent="0.2">
      <c r="A145" s="156"/>
      <c r="B145" s="31" t="s">
        <v>359</v>
      </c>
      <c r="C145" s="100">
        <v>902</v>
      </c>
      <c r="D145" s="28" t="s">
        <v>2</v>
      </c>
      <c r="E145" s="28" t="s">
        <v>40</v>
      </c>
      <c r="F145" s="28" t="s">
        <v>92</v>
      </c>
      <c r="G145" s="28" t="s">
        <v>90</v>
      </c>
      <c r="H145" s="28" t="s">
        <v>5</v>
      </c>
      <c r="I145" s="28"/>
      <c r="J145" s="28"/>
      <c r="K145" s="80">
        <f>K146</f>
        <v>1500</v>
      </c>
    </row>
    <row r="146" spans="1:11" s="18" customFormat="1" ht="31.5" hidden="1" customHeight="1" x14ac:dyDescent="0.2">
      <c r="A146" s="156"/>
      <c r="B146" s="31" t="s">
        <v>165</v>
      </c>
      <c r="C146" s="100">
        <v>902</v>
      </c>
      <c r="D146" s="28" t="s">
        <v>2</v>
      </c>
      <c r="E146" s="28" t="s">
        <v>40</v>
      </c>
      <c r="F146" s="28" t="s">
        <v>92</v>
      </c>
      <c r="G146" s="28" t="s">
        <v>90</v>
      </c>
      <c r="H146" s="28" t="s">
        <v>5</v>
      </c>
      <c r="I146" s="28" t="s">
        <v>147</v>
      </c>
      <c r="J146" s="99"/>
      <c r="K146" s="80">
        <f>K147</f>
        <v>1500</v>
      </c>
    </row>
    <row r="147" spans="1:11" s="18" customFormat="1" ht="31.5" hidden="1" customHeight="1" x14ac:dyDescent="0.2">
      <c r="A147" s="156"/>
      <c r="B147" s="1" t="s">
        <v>122</v>
      </c>
      <c r="C147" s="100">
        <v>902</v>
      </c>
      <c r="D147" s="28" t="s">
        <v>2</v>
      </c>
      <c r="E147" s="28" t="s">
        <v>40</v>
      </c>
      <c r="F147" s="28" t="s">
        <v>92</v>
      </c>
      <c r="G147" s="28" t="s">
        <v>90</v>
      </c>
      <c r="H147" s="28" t="s">
        <v>5</v>
      </c>
      <c r="I147" s="28" t="s">
        <v>147</v>
      </c>
      <c r="J147" s="99" t="s">
        <v>49</v>
      </c>
      <c r="K147" s="80">
        <v>1500</v>
      </c>
    </row>
    <row r="148" spans="1:11" s="18" customFormat="1" ht="18" hidden="1" customHeight="1" x14ac:dyDescent="0.2">
      <c r="A148" s="156"/>
      <c r="B148" s="31" t="s">
        <v>330</v>
      </c>
      <c r="C148" s="100">
        <v>902</v>
      </c>
      <c r="D148" s="28" t="s">
        <v>2</v>
      </c>
      <c r="E148" s="28" t="s">
        <v>40</v>
      </c>
      <c r="F148" s="28" t="s">
        <v>83</v>
      </c>
      <c r="G148" s="97"/>
      <c r="H148" s="28"/>
      <c r="I148" s="28"/>
      <c r="J148" s="28"/>
      <c r="K148" s="80">
        <f t="shared" ref="K148:K151" si="3">SUM(K149)</f>
        <v>8145.1</v>
      </c>
    </row>
    <row r="149" spans="1:11" s="18" customFormat="1" ht="48" hidden="1" customHeight="1" x14ac:dyDescent="0.2">
      <c r="A149" s="156"/>
      <c r="B149" s="31" t="s">
        <v>331</v>
      </c>
      <c r="C149" s="100">
        <v>902</v>
      </c>
      <c r="D149" s="28" t="s">
        <v>2</v>
      </c>
      <c r="E149" s="28" t="s">
        <v>40</v>
      </c>
      <c r="F149" s="28" t="s">
        <v>83</v>
      </c>
      <c r="G149" s="97">
        <v>1</v>
      </c>
      <c r="H149" s="28"/>
      <c r="I149" s="28"/>
      <c r="J149" s="28"/>
      <c r="K149" s="80">
        <f t="shared" si="3"/>
        <v>8145.1</v>
      </c>
    </row>
    <row r="150" spans="1:11" s="18" customFormat="1" ht="31.5" hidden="1" customHeight="1" x14ac:dyDescent="0.2">
      <c r="A150" s="156"/>
      <c r="B150" s="31" t="s">
        <v>332</v>
      </c>
      <c r="C150" s="100">
        <v>902</v>
      </c>
      <c r="D150" s="28" t="s">
        <v>2</v>
      </c>
      <c r="E150" s="28" t="s">
        <v>40</v>
      </c>
      <c r="F150" s="28" t="s">
        <v>83</v>
      </c>
      <c r="G150" s="97">
        <v>1</v>
      </c>
      <c r="H150" s="28" t="s">
        <v>2</v>
      </c>
      <c r="I150" s="28"/>
      <c r="J150" s="28"/>
      <c r="K150" s="80">
        <f t="shared" si="3"/>
        <v>8145.1</v>
      </c>
    </row>
    <row r="151" spans="1:11" s="18" customFormat="1" ht="31.5" hidden="1" customHeight="1" x14ac:dyDescent="0.2">
      <c r="A151" s="156"/>
      <c r="B151" s="35" t="s">
        <v>333</v>
      </c>
      <c r="C151" s="100">
        <v>902</v>
      </c>
      <c r="D151" s="28" t="s">
        <v>2</v>
      </c>
      <c r="E151" s="28" t="s">
        <v>40</v>
      </c>
      <c r="F151" s="28" t="s">
        <v>83</v>
      </c>
      <c r="G151" s="97">
        <v>1</v>
      </c>
      <c r="H151" s="28" t="s">
        <v>2</v>
      </c>
      <c r="I151" s="28" t="s">
        <v>84</v>
      </c>
      <c r="J151" s="28"/>
      <c r="K151" s="80">
        <f t="shared" si="3"/>
        <v>8145.1</v>
      </c>
    </row>
    <row r="152" spans="1:11" s="18" customFormat="1" ht="31.5" hidden="1" customHeight="1" x14ac:dyDescent="0.2">
      <c r="A152" s="156"/>
      <c r="B152" s="34" t="s">
        <v>120</v>
      </c>
      <c r="C152" s="100">
        <v>902</v>
      </c>
      <c r="D152" s="28" t="s">
        <v>2</v>
      </c>
      <c r="E152" s="28" t="s">
        <v>40</v>
      </c>
      <c r="F152" s="28" t="s">
        <v>83</v>
      </c>
      <c r="G152" s="97">
        <v>1</v>
      </c>
      <c r="H152" s="28" t="s">
        <v>2</v>
      </c>
      <c r="I152" s="28" t="s">
        <v>84</v>
      </c>
      <c r="J152" s="28" t="s">
        <v>59</v>
      </c>
      <c r="K152" s="80">
        <f>35+33+20+50+7967.1+40</f>
        <v>8145.1</v>
      </c>
    </row>
    <row r="153" spans="1:11" s="18" customFormat="1" ht="31.5" hidden="1" customHeight="1" x14ac:dyDescent="0.2">
      <c r="A153" s="156"/>
      <c r="B153" s="31" t="s">
        <v>346</v>
      </c>
      <c r="C153" s="100">
        <v>902</v>
      </c>
      <c r="D153" s="28" t="s">
        <v>2</v>
      </c>
      <c r="E153" s="28" t="s">
        <v>40</v>
      </c>
      <c r="F153" s="28" t="s">
        <v>97</v>
      </c>
      <c r="G153" s="28"/>
      <c r="H153" s="28"/>
      <c r="I153" s="28"/>
      <c r="J153" s="28"/>
      <c r="K153" s="80">
        <f>K154</f>
        <v>1716.7</v>
      </c>
    </row>
    <row r="154" spans="1:11" s="18" customFormat="1" ht="31.5" hidden="1" customHeight="1" x14ac:dyDescent="0.2">
      <c r="A154" s="156"/>
      <c r="B154" s="31" t="s">
        <v>347</v>
      </c>
      <c r="C154" s="100">
        <v>902</v>
      </c>
      <c r="D154" s="28" t="s">
        <v>2</v>
      </c>
      <c r="E154" s="28" t="s">
        <v>40</v>
      </c>
      <c r="F154" s="28" t="s">
        <v>97</v>
      </c>
      <c r="G154" s="28" t="s">
        <v>90</v>
      </c>
      <c r="H154" s="28"/>
      <c r="I154" s="28"/>
      <c r="J154" s="28"/>
      <c r="K154" s="80">
        <f>K155</f>
        <v>1716.7</v>
      </c>
    </row>
    <row r="155" spans="1:11" s="18" customFormat="1" ht="31.5" hidden="1" customHeight="1" x14ac:dyDescent="0.2">
      <c r="A155" s="156"/>
      <c r="B155" s="1" t="s">
        <v>180</v>
      </c>
      <c r="C155" s="100">
        <v>902</v>
      </c>
      <c r="D155" s="28" t="s">
        <v>2</v>
      </c>
      <c r="E155" s="28" t="s">
        <v>40</v>
      </c>
      <c r="F155" s="28" t="s">
        <v>97</v>
      </c>
      <c r="G155" s="28" t="s">
        <v>90</v>
      </c>
      <c r="H155" s="28" t="s">
        <v>2</v>
      </c>
      <c r="I155" s="28"/>
      <c r="J155" s="28"/>
      <c r="K155" s="80">
        <f>K156</f>
        <v>1716.7</v>
      </c>
    </row>
    <row r="156" spans="1:11" s="18" customFormat="1" ht="31.5" hidden="1" customHeight="1" x14ac:dyDescent="0.2">
      <c r="A156" s="156"/>
      <c r="B156" s="34" t="s">
        <v>629</v>
      </c>
      <c r="C156" s="100">
        <v>902</v>
      </c>
      <c r="D156" s="28" t="s">
        <v>2</v>
      </c>
      <c r="E156" s="28" t="s">
        <v>40</v>
      </c>
      <c r="F156" s="28" t="s">
        <v>97</v>
      </c>
      <c r="G156" s="28" t="s">
        <v>90</v>
      </c>
      <c r="H156" s="28" t="s">
        <v>2</v>
      </c>
      <c r="I156" s="28" t="s">
        <v>628</v>
      </c>
      <c r="J156" s="28"/>
      <c r="K156" s="80">
        <f>K157</f>
        <v>1716.7</v>
      </c>
    </row>
    <row r="157" spans="1:11" s="18" customFormat="1" ht="18" hidden="1" customHeight="1" x14ac:dyDescent="0.2">
      <c r="A157" s="156"/>
      <c r="B157" s="1" t="s">
        <v>55</v>
      </c>
      <c r="C157" s="100">
        <v>902</v>
      </c>
      <c r="D157" s="28" t="s">
        <v>2</v>
      </c>
      <c r="E157" s="28" t="s">
        <v>40</v>
      </c>
      <c r="F157" s="28" t="s">
        <v>97</v>
      </c>
      <c r="G157" s="28" t="s">
        <v>90</v>
      </c>
      <c r="H157" s="28" t="s">
        <v>2</v>
      </c>
      <c r="I157" s="28" t="s">
        <v>628</v>
      </c>
      <c r="J157" s="28" t="s">
        <v>56</v>
      </c>
      <c r="K157" s="80">
        <v>1716.7</v>
      </c>
    </row>
    <row r="158" spans="1:11" s="18" customFormat="1" ht="39" hidden="1" customHeight="1" x14ac:dyDescent="0.2">
      <c r="A158" s="156"/>
      <c r="B158" s="1" t="s">
        <v>334</v>
      </c>
      <c r="C158" s="100">
        <v>902</v>
      </c>
      <c r="D158" s="28" t="s">
        <v>2</v>
      </c>
      <c r="E158" s="28" t="s">
        <v>40</v>
      </c>
      <c r="F158" s="28" t="s">
        <v>127</v>
      </c>
      <c r="G158" s="28"/>
      <c r="H158" s="28"/>
      <c r="I158" s="28"/>
      <c r="J158" s="28"/>
      <c r="K158" s="80">
        <f>K159</f>
        <v>0</v>
      </c>
    </row>
    <row r="159" spans="1:11" s="18" customFormat="1" ht="42" hidden="1" customHeight="1" x14ac:dyDescent="0.2">
      <c r="A159" s="156"/>
      <c r="B159" s="1" t="s">
        <v>335</v>
      </c>
      <c r="C159" s="100">
        <v>902</v>
      </c>
      <c r="D159" s="28" t="s">
        <v>2</v>
      </c>
      <c r="E159" s="28" t="s">
        <v>40</v>
      </c>
      <c r="F159" s="28" t="s">
        <v>127</v>
      </c>
      <c r="G159" s="28" t="s">
        <v>90</v>
      </c>
      <c r="H159" s="28"/>
      <c r="I159" s="28"/>
      <c r="J159" s="28"/>
      <c r="K159" s="80">
        <f>K160+K164</f>
        <v>0</v>
      </c>
    </row>
    <row r="160" spans="1:11" s="18" customFormat="1" ht="40.5" hidden="1" customHeight="1" x14ac:dyDescent="0.2">
      <c r="A160" s="156"/>
      <c r="B160" s="1" t="s">
        <v>171</v>
      </c>
      <c r="C160" s="100">
        <v>902</v>
      </c>
      <c r="D160" s="28" t="s">
        <v>2</v>
      </c>
      <c r="E160" s="28" t="s">
        <v>40</v>
      </c>
      <c r="F160" s="28" t="s">
        <v>127</v>
      </c>
      <c r="G160" s="28" t="s">
        <v>90</v>
      </c>
      <c r="H160" s="28" t="s">
        <v>6</v>
      </c>
      <c r="I160" s="28"/>
      <c r="J160" s="28"/>
      <c r="K160" s="80">
        <f>K161</f>
        <v>0</v>
      </c>
    </row>
    <row r="161" spans="1:11" s="18" customFormat="1" ht="45" hidden="1" customHeight="1" x14ac:dyDescent="0.2">
      <c r="A161" s="156"/>
      <c r="B161" s="1" t="s">
        <v>172</v>
      </c>
      <c r="C161" s="100">
        <v>902</v>
      </c>
      <c r="D161" s="28" t="s">
        <v>2</v>
      </c>
      <c r="E161" s="28" t="s">
        <v>40</v>
      </c>
      <c r="F161" s="28" t="s">
        <v>127</v>
      </c>
      <c r="G161" s="28" t="s">
        <v>90</v>
      </c>
      <c r="H161" s="28" t="s">
        <v>6</v>
      </c>
      <c r="I161" s="28" t="s">
        <v>170</v>
      </c>
      <c r="J161" s="28"/>
      <c r="K161" s="80">
        <f>K162+K163</f>
        <v>0</v>
      </c>
    </row>
    <row r="162" spans="1:11" s="18" customFormat="1" ht="52.5" hidden="1" customHeight="1" x14ac:dyDescent="0.2">
      <c r="A162" s="156"/>
      <c r="B162" s="1" t="s">
        <v>121</v>
      </c>
      <c r="C162" s="100">
        <v>902</v>
      </c>
      <c r="D162" s="28" t="s">
        <v>2</v>
      </c>
      <c r="E162" s="28" t="s">
        <v>40</v>
      </c>
      <c r="F162" s="28" t="s">
        <v>127</v>
      </c>
      <c r="G162" s="28" t="s">
        <v>90</v>
      </c>
      <c r="H162" s="28" t="s">
        <v>6</v>
      </c>
      <c r="I162" s="28" t="s">
        <v>170</v>
      </c>
      <c r="J162" s="28" t="s">
        <v>48</v>
      </c>
      <c r="K162" s="80"/>
    </row>
    <row r="163" spans="1:11" s="18" customFormat="1" ht="42.6" hidden="1" customHeight="1" x14ac:dyDescent="0.2">
      <c r="A163" s="156"/>
      <c r="B163" s="1" t="s">
        <v>122</v>
      </c>
      <c r="C163" s="100">
        <v>902</v>
      </c>
      <c r="D163" s="28" t="s">
        <v>2</v>
      </c>
      <c r="E163" s="28" t="s">
        <v>40</v>
      </c>
      <c r="F163" s="28" t="s">
        <v>127</v>
      </c>
      <c r="G163" s="28" t="s">
        <v>90</v>
      </c>
      <c r="H163" s="28" t="s">
        <v>6</v>
      </c>
      <c r="I163" s="28" t="s">
        <v>170</v>
      </c>
      <c r="J163" s="28" t="s">
        <v>49</v>
      </c>
      <c r="K163" s="80"/>
    </row>
    <row r="164" spans="1:11" s="18" customFormat="1" ht="58.15" hidden="1" customHeight="1" x14ac:dyDescent="0.2">
      <c r="A164" s="156"/>
      <c r="B164" s="1" t="s">
        <v>336</v>
      </c>
      <c r="C164" s="100">
        <v>902</v>
      </c>
      <c r="D164" s="28" t="s">
        <v>2</v>
      </c>
      <c r="E164" s="28" t="s">
        <v>40</v>
      </c>
      <c r="F164" s="28" t="s">
        <v>127</v>
      </c>
      <c r="G164" s="28" t="s">
        <v>90</v>
      </c>
      <c r="H164" s="28" t="s">
        <v>7</v>
      </c>
      <c r="I164" s="28"/>
      <c r="J164" s="28"/>
      <c r="K164" s="80">
        <f>K165</f>
        <v>0</v>
      </c>
    </row>
    <row r="165" spans="1:11" s="18" customFormat="1" ht="24" hidden="1" customHeight="1" x14ac:dyDescent="0.2">
      <c r="A165" s="156"/>
      <c r="B165" s="3" t="s">
        <v>231</v>
      </c>
      <c r="C165" s="100">
        <v>902</v>
      </c>
      <c r="D165" s="28" t="s">
        <v>2</v>
      </c>
      <c r="E165" s="28" t="s">
        <v>40</v>
      </c>
      <c r="F165" s="28" t="s">
        <v>127</v>
      </c>
      <c r="G165" s="28" t="s">
        <v>90</v>
      </c>
      <c r="H165" s="28" t="s">
        <v>7</v>
      </c>
      <c r="I165" s="28" t="s">
        <v>230</v>
      </c>
      <c r="J165" s="28"/>
      <c r="K165" s="80">
        <f>K166</f>
        <v>0</v>
      </c>
    </row>
    <row r="166" spans="1:11" s="18" customFormat="1" ht="39.6" hidden="1" customHeight="1" x14ac:dyDescent="0.2">
      <c r="A166" s="156"/>
      <c r="B166" s="1" t="s">
        <v>122</v>
      </c>
      <c r="C166" s="100">
        <v>902</v>
      </c>
      <c r="D166" s="28" t="s">
        <v>2</v>
      </c>
      <c r="E166" s="28" t="s">
        <v>40</v>
      </c>
      <c r="F166" s="28" t="s">
        <v>127</v>
      </c>
      <c r="G166" s="28" t="s">
        <v>90</v>
      </c>
      <c r="H166" s="28" t="s">
        <v>7</v>
      </c>
      <c r="I166" s="28" t="s">
        <v>230</v>
      </c>
      <c r="J166" s="28" t="s">
        <v>49</v>
      </c>
      <c r="K166" s="80"/>
    </row>
    <row r="167" spans="1:11" s="18" customFormat="1" ht="18" hidden="1" customHeight="1" x14ac:dyDescent="0.2">
      <c r="A167" s="156"/>
      <c r="B167" s="1" t="s">
        <v>67</v>
      </c>
      <c r="C167" s="100">
        <v>902</v>
      </c>
      <c r="D167" s="28" t="s">
        <v>2</v>
      </c>
      <c r="E167" s="28" t="s">
        <v>40</v>
      </c>
      <c r="F167" s="28" t="s">
        <v>81</v>
      </c>
      <c r="G167" s="97"/>
      <c r="H167" s="28"/>
      <c r="I167" s="28"/>
      <c r="J167" s="28"/>
      <c r="K167" s="80">
        <f>SUM(K168+K173)</f>
        <v>5227</v>
      </c>
    </row>
    <row r="168" spans="1:11" s="18" customFormat="1" ht="31.5" hidden="1" customHeight="1" x14ac:dyDescent="0.2">
      <c r="A168" s="156"/>
      <c r="B168" s="1" t="s">
        <v>316</v>
      </c>
      <c r="C168" s="100">
        <v>902</v>
      </c>
      <c r="D168" s="28" t="s">
        <v>2</v>
      </c>
      <c r="E168" s="28" t="s">
        <v>40</v>
      </c>
      <c r="F168" s="28" t="s">
        <v>81</v>
      </c>
      <c r="G168" s="97">
        <v>1</v>
      </c>
      <c r="H168" s="28"/>
      <c r="I168" s="28"/>
      <c r="J168" s="28"/>
      <c r="K168" s="80">
        <f t="shared" ref="K168" si="4">SUM(K169)</f>
        <v>5227</v>
      </c>
    </row>
    <row r="169" spans="1:11" s="18" customFormat="1" ht="18" hidden="1" customHeight="1" x14ac:dyDescent="0.2">
      <c r="A169" s="156"/>
      <c r="B169" s="1" t="s">
        <v>47</v>
      </c>
      <c r="C169" s="100">
        <v>902</v>
      </c>
      <c r="D169" s="28" t="s">
        <v>2</v>
      </c>
      <c r="E169" s="28" t="s">
        <v>40</v>
      </c>
      <c r="F169" s="28" t="s">
        <v>81</v>
      </c>
      <c r="G169" s="97">
        <v>1</v>
      </c>
      <c r="H169" s="28" t="s">
        <v>77</v>
      </c>
      <c r="I169" s="28" t="s">
        <v>78</v>
      </c>
      <c r="J169" s="28"/>
      <c r="K169" s="80">
        <f>SUM(K170:K172)</f>
        <v>5227</v>
      </c>
    </row>
    <row r="170" spans="1:11" s="18" customFormat="1" ht="51" hidden="1" customHeight="1" x14ac:dyDescent="0.2">
      <c r="A170" s="156"/>
      <c r="B170" s="1" t="s">
        <v>121</v>
      </c>
      <c r="C170" s="100">
        <v>902</v>
      </c>
      <c r="D170" s="28" t="s">
        <v>2</v>
      </c>
      <c r="E170" s="28" t="s">
        <v>40</v>
      </c>
      <c r="F170" s="28" t="s">
        <v>81</v>
      </c>
      <c r="G170" s="97">
        <v>1</v>
      </c>
      <c r="H170" s="28" t="s">
        <v>77</v>
      </c>
      <c r="I170" s="28" t="s">
        <v>78</v>
      </c>
      <c r="J170" s="28" t="s">
        <v>48</v>
      </c>
      <c r="K170" s="80">
        <v>5181.3999999999996</v>
      </c>
    </row>
    <row r="171" spans="1:11" s="18" customFormat="1" ht="31.5" hidden="1" customHeight="1" x14ac:dyDescent="0.2">
      <c r="A171" s="156"/>
      <c r="B171" s="1" t="s">
        <v>122</v>
      </c>
      <c r="C171" s="100">
        <v>902</v>
      </c>
      <c r="D171" s="28" t="s">
        <v>2</v>
      </c>
      <c r="E171" s="28" t="s">
        <v>40</v>
      </c>
      <c r="F171" s="28" t="s">
        <v>81</v>
      </c>
      <c r="G171" s="97">
        <v>1</v>
      </c>
      <c r="H171" s="28" t="s">
        <v>77</v>
      </c>
      <c r="I171" s="28" t="s">
        <v>78</v>
      </c>
      <c r="J171" s="28" t="s">
        <v>49</v>
      </c>
      <c r="K171" s="80">
        <v>45.6</v>
      </c>
    </row>
    <row r="172" spans="1:11" s="18" customFormat="1" ht="18" hidden="1" customHeight="1" x14ac:dyDescent="0.2">
      <c r="A172" s="156"/>
      <c r="B172" s="1" t="s">
        <v>50</v>
      </c>
      <c r="C172" s="100">
        <v>902</v>
      </c>
      <c r="D172" s="28" t="s">
        <v>2</v>
      </c>
      <c r="E172" s="28" t="s">
        <v>40</v>
      </c>
      <c r="F172" s="28" t="s">
        <v>81</v>
      </c>
      <c r="G172" s="97">
        <v>1</v>
      </c>
      <c r="H172" s="28" t="s">
        <v>77</v>
      </c>
      <c r="I172" s="28" t="s">
        <v>78</v>
      </c>
      <c r="J172" s="28" t="s">
        <v>51</v>
      </c>
      <c r="K172" s="80"/>
    </row>
    <row r="173" spans="1:11" s="18" customFormat="1" ht="18" hidden="1" customHeight="1" x14ac:dyDescent="0.2">
      <c r="A173" s="156"/>
      <c r="B173" s="1" t="s">
        <v>205</v>
      </c>
      <c r="C173" s="100">
        <v>902</v>
      </c>
      <c r="D173" s="28" t="s">
        <v>2</v>
      </c>
      <c r="E173" s="28" t="s">
        <v>40</v>
      </c>
      <c r="F173" s="28" t="s">
        <v>81</v>
      </c>
      <c r="G173" s="28" t="s">
        <v>95</v>
      </c>
      <c r="H173" s="28"/>
      <c r="I173" s="28"/>
      <c r="J173" s="28"/>
      <c r="K173" s="80">
        <f>K174</f>
        <v>0</v>
      </c>
    </row>
    <row r="174" spans="1:11" s="18" customFormat="1" ht="18" hidden="1" customHeight="1" x14ac:dyDescent="0.2">
      <c r="A174" s="156"/>
      <c r="B174" s="1" t="s">
        <v>205</v>
      </c>
      <c r="C174" s="100">
        <v>902</v>
      </c>
      <c r="D174" s="28" t="s">
        <v>2</v>
      </c>
      <c r="E174" s="28" t="s">
        <v>40</v>
      </c>
      <c r="F174" s="28" t="s">
        <v>81</v>
      </c>
      <c r="G174" s="28" t="s">
        <v>95</v>
      </c>
      <c r="H174" s="28" t="s">
        <v>77</v>
      </c>
      <c r="I174" s="28" t="s">
        <v>204</v>
      </c>
      <c r="J174" s="28"/>
      <c r="K174" s="80">
        <f>K176+K175</f>
        <v>0</v>
      </c>
    </row>
    <row r="175" spans="1:11" s="18" customFormat="1" ht="31.5" hidden="1" customHeight="1" x14ac:dyDescent="0.2">
      <c r="A175" s="156"/>
      <c r="B175" s="1" t="s">
        <v>122</v>
      </c>
      <c r="C175" s="100">
        <v>902</v>
      </c>
      <c r="D175" s="28" t="s">
        <v>2</v>
      </c>
      <c r="E175" s="28" t="s">
        <v>40</v>
      </c>
      <c r="F175" s="28" t="s">
        <v>81</v>
      </c>
      <c r="G175" s="28" t="s">
        <v>95</v>
      </c>
      <c r="H175" s="28" t="s">
        <v>77</v>
      </c>
      <c r="I175" s="28" t="s">
        <v>204</v>
      </c>
      <c r="J175" s="28" t="s">
        <v>49</v>
      </c>
      <c r="K175" s="80"/>
    </row>
    <row r="176" spans="1:11" s="18" customFormat="1" ht="18" hidden="1" customHeight="1" x14ac:dyDescent="0.2">
      <c r="A176" s="156"/>
      <c r="B176" s="1" t="s">
        <v>50</v>
      </c>
      <c r="C176" s="100">
        <v>902</v>
      </c>
      <c r="D176" s="28" t="s">
        <v>2</v>
      </c>
      <c r="E176" s="28" t="s">
        <v>40</v>
      </c>
      <c r="F176" s="28" t="s">
        <v>81</v>
      </c>
      <c r="G176" s="28" t="s">
        <v>95</v>
      </c>
      <c r="H176" s="28" t="s">
        <v>77</v>
      </c>
      <c r="I176" s="28" t="s">
        <v>204</v>
      </c>
      <c r="J176" s="28" t="s">
        <v>51</v>
      </c>
      <c r="K176" s="80"/>
    </row>
    <row r="177" spans="1:11" s="18" customFormat="1" ht="18" hidden="1" customHeight="1" x14ac:dyDescent="0.2">
      <c r="A177" s="156"/>
      <c r="B177" s="1" t="s">
        <v>11</v>
      </c>
      <c r="C177" s="100">
        <v>902</v>
      </c>
      <c r="D177" s="28" t="s">
        <v>4</v>
      </c>
      <c r="E177" s="28"/>
      <c r="F177" s="28"/>
      <c r="G177" s="97"/>
      <c r="H177" s="28"/>
      <c r="I177" s="28"/>
      <c r="J177" s="28"/>
      <c r="K177" s="80">
        <f>SUM(K178+K185)</f>
        <v>8592.4</v>
      </c>
    </row>
    <row r="178" spans="1:11" s="18" customFormat="1" ht="18" hidden="1" customHeight="1" x14ac:dyDescent="0.2">
      <c r="A178" s="156"/>
      <c r="B178" s="1" t="s">
        <v>404</v>
      </c>
      <c r="C178" s="100">
        <v>902</v>
      </c>
      <c r="D178" s="28" t="s">
        <v>4</v>
      </c>
      <c r="E178" s="28" t="s">
        <v>5</v>
      </c>
      <c r="F178" s="28"/>
      <c r="G178" s="97"/>
      <c r="H178" s="28"/>
      <c r="I178" s="28"/>
      <c r="J178" s="28"/>
      <c r="K178" s="80">
        <f>SUM(K179)</f>
        <v>8505.6</v>
      </c>
    </row>
    <row r="179" spans="1:11" s="18" customFormat="1" ht="25.15" hidden="1" customHeight="1" x14ac:dyDescent="0.2">
      <c r="A179" s="156"/>
      <c r="B179" s="1" t="s">
        <v>67</v>
      </c>
      <c r="C179" s="100">
        <v>902</v>
      </c>
      <c r="D179" s="28" t="s">
        <v>4</v>
      </c>
      <c r="E179" s="28" t="s">
        <v>5</v>
      </c>
      <c r="F179" s="28" t="s">
        <v>81</v>
      </c>
      <c r="G179" s="97"/>
      <c r="H179" s="28"/>
      <c r="I179" s="28"/>
      <c r="J179" s="28"/>
      <c r="K179" s="80">
        <f>K180</f>
        <v>8505.6</v>
      </c>
    </row>
    <row r="180" spans="1:11" s="18" customFormat="1" ht="25.15" hidden="1" customHeight="1" x14ac:dyDescent="0.2">
      <c r="A180" s="156"/>
      <c r="B180" s="1" t="s">
        <v>52</v>
      </c>
      <c r="C180" s="100">
        <v>902</v>
      </c>
      <c r="D180" s="28" t="s">
        <v>4</v>
      </c>
      <c r="E180" s="28" t="s">
        <v>5</v>
      </c>
      <c r="F180" s="28" t="s">
        <v>81</v>
      </c>
      <c r="G180" s="97">
        <v>2</v>
      </c>
      <c r="H180" s="28"/>
      <c r="I180" s="28"/>
      <c r="J180" s="28"/>
      <c r="K180" s="80">
        <f>K183+K181</f>
        <v>8505.6</v>
      </c>
    </row>
    <row r="181" spans="1:11" s="18" customFormat="1" ht="48" hidden="1" customHeight="1" x14ac:dyDescent="0.2">
      <c r="A181" s="156"/>
      <c r="B181" s="31" t="s">
        <v>574</v>
      </c>
      <c r="C181" s="100">
        <v>902</v>
      </c>
      <c r="D181" s="28" t="s">
        <v>4</v>
      </c>
      <c r="E181" s="28" t="s">
        <v>5</v>
      </c>
      <c r="F181" s="28" t="s">
        <v>81</v>
      </c>
      <c r="G181" s="28" t="s">
        <v>116</v>
      </c>
      <c r="H181" s="28" t="s">
        <v>77</v>
      </c>
      <c r="I181" s="28" t="s">
        <v>573</v>
      </c>
      <c r="J181" s="28"/>
      <c r="K181" s="80">
        <f>K182</f>
        <v>1542</v>
      </c>
    </row>
    <row r="182" spans="1:11" s="18" customFormat="1" ht="52.15" hidden="1" customHeight="1" x14ac:dyDescent="0.2">
      <c r="A182" s="156"/>
      <c r="B182" s="1" t="s">
        <v>121</v>
      </c>
      <c r="C182" s="100">
        <v>902</v>
      </c>
      <c r="D182" s="28" t="s">
        <v>4</v>
      </c>
      <c r="E182" s="28" t="s">
        <v>5</v>
      </c>
      <c r="F182" s="28" t="s">
        <v>81</v>
      </c>
      <c r="G182" s="28" t="s">
        <v>116</v>
      </c>
      <c r="H182" s="28" t="s">
        <v>77</v>
      </c>
      <c r="I182" s="28" t="s">
        <v>573</v>
      </c>
      <c r="J182" s="28" t="s">
        <v>48</v>
      </c>
      <c r="K182" s="80">
        <v>1542</v>
      </c>
    </row>
    <row r="183" spans="1:11" s="18" customFormat="1" ht="34.9" hidden="1" customHeight="1" x14ac:dyDescent="0.2">
      <c r="A183" s="156"/>
      <c r="B183" s="1" t="s">
        <v>405</v>
      </c>
      <c r="C183" s="100">
        <v>902</v>
      </c>
      <c r="D183" s="28" t="s">
        <v>4</v>
      </c>
      <c r="E183" s="28" t="s">
        <v>5</v>
      </c>
      <c r="F183" s="28" t="s">
        <v>81</v>
      </c>
      <c r="G183" s="28" t="s">
        <v>116</v>
      </c>
      <c r="H183" s="28" t="s">
        <v>77</v>
      </c>
      <c r="I183" s="28" t="s">
        <v>403</v>
      </c>
      <c r="J183" s="28"/>
      <c r="K183" s="80">
        <f>K184</f>
        <v>6963.6</v>
      </c>
    </row>
    <row r="184" spans="1:11" s="18" customFormat="1" ht="54.6" hidden="1" customHeight="1" x14ac:dyDescent="0.2">
      <c r="A184" s="156"/>
      <c r="B184" s="1" t="s">
        <v>121</v>
      </c>
      <c r="C184" s="100">
        <v>902</v>
      </c>
      <c r="D184" s="28" t="s">
        <v>4</v>
      </c>
      <c r="E184" s="28" t="s">
        <v>5</v>
      </c>
      <c r="F184" s="28" t="s">
        <v>81</v>
      </c>
      <c r="G184" s="28" t="s">
        <v>116</v>
      </c>
      <c r="H184" s="28" t="s">
        <v>77</v>
      </c>
      <c r="I184" s="28" t="s">
        <v>403</v>
      </c>
      <c r="J184" s="28" t="s">
        <v>48</v>
      </c>
      <c r="K184" s="80">
        <v>6963.6</v>
      </c>
    </row>
    <row r="185" spans="1:11" s="18" customFormat="1" ht="18" hidden="1" customHeight="1" x14ac:dyDescent="0.2">
      <c r="A185" s="156"/>
      <c r="B185" s="1" t="s">
        <v>12</v>
      </c>
      <c r="C185" s="100">
        <v>902</v>
      </c>
      <c r="D185" s="28" t="s">
        <v>4</v>
      </c>
      <c r="E185" s="28" t="s">
        <v>6</v>
      </c>
      <c r="F185" s="28"/>
      <c r="G185" s="97"/>
      <c r="H185" s="28"/>
      <c r="I185" s="28"/>
      <c r="J185" s="28"/>
      <c r="K185" s="80">
        <f t="shared" ref="K185:K188" si="5">SUM(K186)</f>
        <v>86.8</v>
      </c>
    </row>
    <row r="186" spans="1:11" s="18" customFormat="1" ht="31.5" hidden="1" customHeight="1" x14ac:dyDescent="0.2">
      <c r="A186" s="156"/>
      <c r="B186" s="1" t="s">
        <v>337</v>
      </c>
      <c r="C186" s="100">
        <v>902</v>
      </c>
      <c r="D186" s="28" t="s">
        <v>4</v>
      </c>
      <c r="E186" s="28" t="s">
        <v>6</v>
      </c>
      <c r="F186" s="28" t="s">
        <v>86</v>
      </c>
      <c r="G186" s="97"/>
      <c r="H186" s="28"/>
      <c r="I186" s="28"/>
      <c r="J186" s="28"/>
      <c r="K186" s="80">
        <f t="shared" si="5"/>
        <v>86.8</v>
      </c>
    </row>
    <row r="187" spans="1:11" s="18" customFormat="1" ht="18" hidden="1" customHeight="1" x14ac:dyDescent="0.2">
      <c r="A187" s="156"/>
      <c r="B187" s="1" t="s">
        <v>76</v>
      </c>
      <c r="C187" s="100">
        <v>902</v>
      </c>
      <c r="D187" s="28" t="s">
        <v>4</v>
      </c>
      <c r="E187" s="28" t="s">
        <v>6</v>
      </c>
      <c r="F187" s="28" t="s">
        <v>86</v>
      </c>
      <c r="G187" s="97">
        <v>1</v>
      </c>
      <c r="H187" s="28"/>
      <c r="I187" s="28"/>
      <c r="J187" s="28"/>
      <c r="K187" s="80">
        <f t="shared" si="5"/>
        <v>86.8</v>
      </c>
    </row>
    <row r="188" spans="1:11" s="18" customFormat="1" ht="18" hidden="1" customHeight="1" x14ac:dyDescent="0.2">
      <c r="A188" s="156"/>
      <c r="B188" s="1" t="s">
        <v>13</v>
      </c>
      <c r="C188" s="100">
        <v>902</v>
      </c>
      <c r="D188" s="28" t="s">
        <v>4</v>
      </c>
      <c r="E188" s="28" t="s">
        <v>6</v>
      </c>
      <c r="F188" s="28" t="s">
        <v>86</v>
      </c>
      <c r="G188" s="97">
        <v>1</v>
      </c>
      <c r="H188" s="28" t="s">
        <v>77</v>
      </c>
      <c r="I188" s="28" t="s">
        <v>87</v>
      </c>
      <c r="J188" s="28"/>
      <c r="K188" s="80">
        <f t="shared" si="5"/>
        <v>86.8</v>
      </c>
    </row>
    <row r="189" spans="1:11" s="18" customFormat="1" ht="31.5" hidden="1" customHeight="1" x14ac:dyDescent="0.2">
      <c r="A189" s="156"/>
      <c r="B189" s="1" t="s">
        <v>122</v>
      </c>
      <c r="C189" s="100">
        <v>902</v>
      </c>
      <c r="D189" s="28" t="s">
        <v>4</v>
      </c>
      <c r="E189" s="28" t="s">
        <v>6</v>
      </c>
      <c r="F189" s="28" t="s">
        <v>86</v>
      </c>
      <c r="G189" s="97">
        <v>1</v>
      </c>
      <c r="H189" s="28" t="s">
        <v>77</v>
      </c>
      <c r="I189" s="28" t="s">
        <v>87</v>
      </c>
      <c r="J189" s="28" t="s">
        <v>49</v>
      </c>
      <c r="K189" s="80">
        <v>86.8</v>
      </c>
    </row>
    <row r="190" spans="1:11" s="18" customFormat="1" ht="18" hidden="1" customHeight="1" x14ac:dyDescent="0.2">
      <c r="A190" s="156"/>
      <c r="B190" s="1" t="s">
        <v>14</v>
      </c>
      <c r="C190" s="100">
        <v>902</v>
      </c>
      <c r="D190" s="28" t="s">
        <v>5</v>
      </c>
      <c r="E190" s="28"/>
      <c r="F190" s="28"/>
      <c r="G190" s="97"/>
      <c r="H190" s="28"/>
      <c r="I190" s="28"/>
      <c r="J190" s="28"/>
      <c r="K190" s="80">
        <f>K191+K195</f>
        <v>1310</v>
      </c>
    </row>
    <row r="191" spans="1:11" s="18" customFormat="1" ht="31.5" hidden="1" customHeight="1" x14ac:dyDescent="0.2">
      <c r="A191" s="156"/>
      <c r="B191" s="1" t="s">
        <v>218</v>
      </c>
      <c r="C191" s="100">
        <v>902</v>
      </c>
      <c r="D191" s="28" t="s">
        <v>5</v>
      </c>
      <c r="E191" s="28" t="s">
        <v>21</v>
      </c>
      <c r="F191" s="28"/>
      <c r="G191" s="97"/>
      <c r="H191" s="28"/>
      <c r="I191" s="28"/>
      <c r="J191" s="28"/>
      <c r="K191" s="80">
        <f>K192</f>
        <v>0</v>
      </c>
    </row>
    <row r="192" spans="1:11" s="18" customFormat="1" ht="18" hidden="1" customHeight="1" x14ac:dyDescent="0.2">
      <c r="A192" s="156"/>
      <c r="B192" s="1" t="s">
        <v>53</v>
      </c>
      <c r="C192" s="100">
        <v>902</v>
      </c>
      <c r="D192" s="28" t="s">
        <v>5</v>
      </c>
      <c r="E192" s="28" t="s">
        <v>21</v>
      </c>
      <c r="F192" s="28" t="s">
        <v>438</v>
      </c>
      <c r="G192" s="97"/>
      <c r="H192" s="28"/>
      <c r="I192" s="28"/>
      <c r="J192" s="28"/>
      <c r="K192" s="80">
        <f>K193</f>
        <v>0</v>
      </c>
    </row>
    <row r="193" spans="1:11" s="18" customFormat="1" ht="31.5" hidden="1" customHeight="1" x14ac:dyDescent="0.2">
      <c r="A193" s="156"/>
      <c r="B193" s="1" t="s">
        <v>355</v>
      </c>
      <c r="C193" s="100">
        <v>902</v>
      </c>
      <c r="D193" s="28" t="s">
        <v>5</v>
      </c>
      <c r="E193" s="28" t="s">
        <v>21</v>
      </c>
      <c r="F193" s="28" t="s">
        <v>438</v>
      </c>
      <c r="G193" s="97">
        <v>0</v>
      </c>
      <c r="H193" s="28" t="s">
        <v>77</v>
      </c>
      <c r="I193" s="28" t="s">
        <v>102</v>
      </c>
      <c r="J193" s="28"/>
      <c r="K193" s="80">
        <f>K194</f>
        <v>0</v>
      </c>
    </row>
    <row r="194" spans="1:11" s="18" customFormat="1" ht="31.5" hidden="1" customHeight="1" x14ac:dyDescent="0.2">
      <c r="A194" s="156"/>
      <c r="B194" s="1" t="s">
        <v>122</v>
      </c>
      <c r="C194" s="100">
        <v>902</v>
      </c>
      <c r="D194" s="28" t="s">
        <v>5</v>
      </c>
      <c r="E194" s="28" t="s">
        <v>21</v>
      </c>
      <c r="F194" s="28" t="s">
        <v>438</v>
      </c>
      <c r="G194" s="97">
        <v>0</v>
      </c>
      <c r="H194" s="28" t="s">
        <v>77</v>
      </c>
      <c r="I194" s="28" t="s">
        <v>102</v>
      </c>
      <c r="J194" s="28" t="s">
        <v>49</v>
      </c>
      <c r="K194" s="80"/>
    </row>
    <row r="195" spans="1:11" s="18" customFormat="1" ht="31.5" hidden="1" customHeight="1" x14ac:dyDescent="0.2">
      <c r="A195" s="156"/>
      <c r="B195" s="1" t="s">
        <v>129</v>
      </c>
      <c r="C195" s="100">
        <v>902</v>
      </c>
      <c r="D195" s="28" t="s">
        <v>5</v>
      </c>
      <c r="E195" s="28" t="s">
        <v>10</v>
      </c>
      <c r="F195" s="28"/>
      <c r="G195" s="97"/>
      <c r="H195" s="28"/>
      <c r="I195" s="28"/>
      <c r="J195" s="28"/>
      <c r="K195" s="80">
        <f>K196</f>
        <v>1310</v>
      </c>
    </row>
    <row r="196" spans="1:11" s="18" customFormat="1" ht="18" hidden="1" customHeight="1" x14ac:dyDescent="0.2">
      <c r="A196" s="156"/>
      <c r="B196" s="31" t="s">
        <v>338</v>
      </c>
      <c r="C196" s="100">
        <v>902</v>
      </c>
      <c r="D196" s="28" t="s">
        <v>5</v>
      </c>
      <c r="E196" s="28" t="s">
        <v>10</v>
      </c>
      <c r="F196" s="28" t="s">
        <v>83</v>
      </c>
      <c r="G196" s="28"/>
      <c r="H196" s="28"/>
      <c r="I196" s="28"/>
      <c r="J196" s="28"/>
      <c r="K196" s="80">
        <f t="shared" ref="K196:K198" si="6">K197</f>
        <v>1310</v>
      </c>
    </row>
    <row r="197" spans="1:11" s="18" customFormat="1" ht="47.25" hidden="1" customHeight="1" x14ac:dyDescent="0.2">
      <c r="A197" s="156"/>
      <c r="B197" s="31" t="s">
        <v>339</v>
      </c>
      <c r="C197" s="100">
        <v>902</v>
      </c>
      <c r="D197" s="28" t="s">
        <v>5</v>
      </c>
      <c r="E197" s="28" t="s">
        <v>10</v>
      </c>
      <c r="F197" s="28" t="s">
        <v>133</v>
      </c>
      <c r="G197" s="28" t="s">
        <v>116</v>
      </c>
      <c r="H197" s="28"/>
      <c r="I197" s="28"/>
      <c r="J197" s="99"/>
      <c r="K197" s="80">
        <f t="shared" si="6"/>
        <v>1310</v>
      </c>
    </row>
    <row r="198" spans="1:11" s="18" customFormat="1" ht="35.450000000000003" hidden="1" customHeight="1" x14ac:dyDescent="0.2">
      <c r="A198" s="156"/>
      <c r="B198" s="31" t="s">
        <v>130</v>
      </c>
      <c r="C198" s="100">
        <v>902</v>
      </c>
      <c r="D198" s="28" t="s">
        <v>5</v>
      </c>
      <c r="E198" s="28" t="s">
        <v>10</v>
      </c>
      <c r="F198" s="28" t="s">
        <v>83</v>
      </c>
      <c r="G198" s="28" t="s">
        <v>116</v>
      </c>
      <c r="H198" s="28" t="s">
        <v>2</v>
      </c>
      <c r="I198" s="28"/>
      <c r="J198" s="99"/>
      <c r="K198" s="80">
        <f t="shared" si="6"/>
        <v>1310</v>
      </c>
    </row>
    <row r="199" spans="1:11" s="18" customFormat="1" ht="31.5" hidden="1" customHeight="1" x14ac:dyDescent="0.2">
      <c r="A199" s="156"/>
      <c r="B199" s="31" t="s">
        <v>131</v>
      </c>
      <c r="C199" s="100">
        <v>902</v>
      </c>
      <c r="D199" s="28" t="s">
        <v>5</v>
      </c>
      <c r="E199" s="28" t="s">
        <v>10</v>
      </c>
      <c r="F199" s="28" t="s">
        <v>83</v>
      </c>
      <c r="G199" s="28" t="s">
        <v>116</v>
      </c>
      <c r="H199" s="28" t="s">
        <v>2</v>
      </c>
      <c r="I199" s="28" t="s">
        <v>134</v>
      </c>
      <c r="J199" s="99"/>
      <c r="K199" s="80">
        <f>K202+K201+K200</f>
        <v>1310</v>
      </c>
    </row>
    <row r="200" spans="1:11" s="18" customFormat="1" ht="63" hidden="1" customHeight="1" x14ac:dyDescent="0.2">
      <c r="A200" s="156"/>
      <c r="B200" s="31" t="s">
        <v>121</v>
      </c>
      <c r="C200" s="100">
        <v>902</v>
      </c>
      <c r="D200" s="28" t="s">
        <v>5</v>
      </c>
      <c r="E200" s="28" t="s">
        <v>10</v>
      </c>
      <c r="F200" s="28" t="s">
        <v>83</v>
      </c>
      <c r="G200" s="28" t="s">
        <v>116</v>
      </c>
      <c r="H200" s="28" t="s">
        <v>2</v>
      </c>
      <c r="I200" s="28" t="s">
        <v>134</v>
      </c>
      <c r="J200" s="99" t="s">
        <v>48</v>
      </c>
      <c r="K200" s="80">
        <v>750</v>
      </c>
    </row>
    <row r="201" spans="1:11" s="18" customFormat="1" ht="31.5" hidden="1" customHeight="1" x14ac:dyDescent="0.2">
      <c r="A201" s="156"/>
      <c r="B201" s="1" t="s">
        <v>122</v>
      </c>
      <c r="C201" s="100">
        <v>902</v>
      </c>
      <c r="D201" s="28" t="s">
        <v>5</v>
      </c>
      <c r="E201" s="28" t="s">
        <v>10</v>
      </c>
      <c r="F201" s="28" t="s">
        <v>83</v>
      </c>
      <c r="G201" s="28" t="s">
        <v>116</v>
      </c>
      <c r="H201" s="28" t="s">
        <v>2</v>
      </c>
      <c r="I201" s="28" t="s">
        <v>134</v>
      </c>
      <c r="J201" s="99" t="s">
        <v>49</v>
      </c>
      <c r="K201" s="80">
        <f>50+300+60+150</f>
        <v>560</v>
      </c>
    </row>
    <row r="202" spans="1:11" s="18" customFormat="1" ht="18" hidden="1" customHeight="1" x14ac:dyDescent="0.2">
      <c r="A202" s="156"/>
      <c r="B202" s="1" t="s">
        <v>55</v>
      </c>
      <c r="C202" s="100">
        <v>902</v>
      </c>
      <c r="D202" s="28" t="s">
        <v>5</v>
      </c>
      <c r="E202" s="28" t="s">
        <v>10</v>
      </c>
      <c r="F202" s="28" t="s">
        <v>83</v>
      </c>
      <c r="G202" s="28" t="s">
        <v>116</v>
      </c>
      <c r="H202" s="28" t="s">
        <v>2</v>
      </c>
      <c r="I202" s="28" t="s">
        <v>134</v>
      </c>
      <c r="J202" s="99" t="s">
        <v>56</v>
      </c>
      <c r="K202" s="80"/>
    </row>
    <row r="203" spans="1:11" s="18" customFormat="1" ht="18" hidden="1" customHeight="1" x14ac:dyDescent="0.2">
      <c r="A203" s="156"/>
      <c r="B203" s="1" t="s">
        <v>15</v>
      </c>
      <c r="C203" s="100">
        <v>902</v>
      </c>
      <c r="D203" s="28" t="s">
        <v>6</v>
      </c>
      <c r="E203" s="28"/>
      <c r="F203" s="28"/>
      <c r="G203" s="97"/>
      <c r="H203" s="28"/>
      <c r="I203" s="28"/>
      <c r="J203" s="28"/>
      <c r="K203" s="80">
        <f>SUM(K204+K217+K251+K229+K242+K237)</f>
        <v>206894.09999999998</v>
      </c>
    </row>
    <row r="204" spans="1:11" s="18" customFormat="1" ht="18" hidden="1" customHeight="1" x14ac:dyDescent="0.2">
      <c r="A204" s="156"/>
      <c r="B204" s="1" t="s">
        <v>16</v>
      </c>
      <c r="C204" s="100">
        <v>902</v>
      </c>
      <c r="D204" s="28" t="s">
        <v>6</v>
      </c>
      <c r="E204" s="28" t="s">
        <v>7</v>
      </c>
      <c r="F204" s="28"/>
      <c r="G204" s="97"/>
      <c r="H204" s="28"/>
      <c r="I204" s="28"/>
      <c r="J204" s="28"/>
      <c r="K204" s="80">
        <f>SUM(K205+K212)</f>
        <v>9755</v>
      </c>
    </row>
    <row r="205" spans="1:11" s="18" customFormat="1" ht="18" hidden="1" customHeight="1" x14ac:dyDescent="0.2">
      <c r="A205" s="156"/>
      <c r="B205" s="31" t="s">
        <v>658</v>
      </c>
      <c r="C205" s="100">
        <v>902</v>
      </c>
      <c r="D205" s="28" t="s">
        <v>6</v>
      </c>
      <c r="E205" s="28" t="s">
        <v>7</v>
      </c>
      <c r="F205" s="28" t="s">
        <v>24</v>
      </c>
      <c r="G205" s="97"/>
      <c r="H205" s="28"/>
      <c r="I205" s="28"/>
      <c r="J205" s="28"/>
      <c r="K205" s="80">
        <f>SUM(K206)</f>
        <v>2995</v>
      </c>
    </row>
    <row r="206" spans="1:11" s="18" customFormat="1" ht="18" hidden="1" customHeight="1" x14ac:dyDescent="0.2">
      <c r="A206" s="156"/>
      <c r="B206" s="31" t="s">
        <v>659</v>
      </c>
      <c r="C206" s="100">
        <v>902</v>
      </c>
      <c r="D206" s="28" t="s">
        <v>6</v>
      </c>
      <c r="E206" s="28" t="s">
        <v>7</v>
      </c>
      <c r="F206" s="28" t="s">
        <v>24</v>
      </c>
      <c r="G206" s="97">
        <v>1</v>
      </c>
      <c r="H206" s="28"/>
      <c r="I206" s="28"/>
      <c r="J206" s="28"/>
      <c r="K206" s="80">
        <f>SUM(K207+K210)</f>
        <v>2995</v>
      </c>
    </row>
    <row r="207" spans="1:11" s="18" customFormat="1" ht="31.5" hidden="1" customHeight="1" x14ac:dyDescent="0.2">
      <c r="A207" s="156"/>
      <c r="B207" s="31" t="s">
        <v>315</v>
      </c>
      <c r="C207" s="100">
        <v>902</v>
      </c>
      <c r="D207" s="28" t="s">
        <v>6</v>
      </c>
      <c r="E207" s="28" t="s">
        <v>7</v>
      </c>
      <c r="F207" s="28" t="s">
        <v>24</v>
      </c>
      <c r="G207" s="28" t="s">
        <v>90</v>
      </c>
      <c r="H207" s="28" t="s">
        <v>2</v>
      </c>
      <c r="I207" s="28"/>
      <c r="J207" s="99"/>
      <c r="K207" s="80">
        <f>K208</f>
        <v>269.10000000000002</v>
      </c>
    </row>
    <row r="208" spans="1:11" s="18" customFormat="1" ht="31.5" hidden="1" customHeight="1" x14ac:dyDescent="0.2">
      <c r="A208" s="156"/>
      <c r="B208" s="31" t="s">
        <v>660</v>
      </c>
      <c r="C208" s="100">
        <v>902</v>
      </c>
      <c r="D208" s="28" t="s">
        <v>6</v>
      </c>
      <c r="E208" s="28" t="s">
        <v>7</v>
      </c>
      <c r="F208" s="28" t="s">
        <v>24</v>
      </c>
      <c r="G208" s="28" t="s">
        <v>90</v>
      </c>
      <c r="H208" s="28" t="s">
        <v>2</v>
      </c>
      <c r="I208" s="28" t="s">
        <v>208</v>
      </c>
      <c r="J208" s="99"/>
      <c r="K208" s="80">
        <f>K209</f>
        <v>269.10000000000002</v>
      </c>
    </row>
    <row r="209" spans="1:11" s="18" customFormat="1" ht="19.149999999999999" hidden="1" customHeight="1" x14ac:dyDescent="0.2">
      <c r="A209" s="156"/>
      <c r="B209" s="1" t="s">
        <v>50</v>
      </c>
      <c r="C209" s="100">
        <v>902</v>
      </c>
      <c r="D209" s="28" t="s">
        <v>6</v>
      </c>
      <c r="E209" s="28" t="s">
        <v>7</v>
      </c>
      <c r="F209" s="28" t="s">
        <v>24</v>
      </c>
      <c r="G209" s="28" t="s">
        <v>90</v>
      </c>
      <c r="H209" s="28" t="s">
        <v>2</v>
      </c>
      <c r="I209" s="28" t="s">
        <v>208</v>
      </c>
      <c r="J209" s="99" t="s">
        <v>51</v>
      </c>
      <c r="K209" s="80">
        <v>269.10000000000002</v>
      </c>
    </row>
    <row r="210" spans="1:11" s="18" customFormat="1" ht="31.5" hidden="1" customHeight="1" x14ac:dyDescent="0.2">
      <c r="A210" s="156"/>
      <c r="B210" s="33" t="s">
        <v>211</v>
      </c>
      <c r="C210" s="100">
        <v>902</v>
      </c>
      <c r="D210" s="28" t="s">
        <v>6</v>
      </c>
      <c r="E210" s="28" t="s">
        <v>7</v>
      </c>
      <c r="F210" s="28" t="s">
        <v>24</v>
      </c>
      <c r="G210" s="28" t="s">
        <v>90</v>
      </c>
      <c r="H210" s="28" t="s">
        <v>2</v>
      </c>
      <c r="I210" s="28" t="s">
        <v>82</v>
      </c>
      <c r="J210" s="28"/>
      <c r="K210" s="80">
        <f>K211</f>
        <v>2725.9</v>
      </c>
    </row>
    <row r="211" spans="1:11" s="18" customFormat="1" ht="18" hidden="1" customHeight="1" x14ac:dyDescent="0.2">
      <c r="A211" s="156"/>
      <c r="B211" s="1" t="s">
        <v>50</v>
      </c>
      <c r="C211" s="100">
        <v>902</v>
      </c>
      <c r="D211" s="28" t="s">
        <v>6</v>
      </c>
      <c r="E211" s="28" t="s">
        <v>7</v>
      </c>
      <c r="F211" s="28" t="s">
        <v>24</v>
      </c>
      <c r="G211" s="28" t="s">
        <v>90</v>
      </c>
      <c r="H211" s="28" t="s">
        <v>2</v>
      </c>
      <c r="I211" s="28" t="s">
        <v>82</v>
      </c>
      <c r="J211" s="28" t="s">
        <v>51</v>
      </c>
      <c r="K211" s="80">
        <v>2725.9</v>
      </c>
    </row>
    <row r="212" spans="1:11" s="18" customFormat="1" ht="31.5" hidden="1" customHeight="1" x14ac:dyDescent="0.2">
      <c r="A212" s="156"/>
      <c r="B212" s="1" t="s">
        <v>653</v>
      </c>
      <c r="C212" s="100">
        <v>902</v>
      </c>
      <c r="D212" s="28" t="s">
        <v>6</v>
      </c>
      <c r="E212" s="28" t="s">
        <v>7</v>
      </c>
      <c r="F212" s="28" t="s">
        <v>649</v>
      </c>
      <c r="G212" s="28"/>
      <c r="H212" s="28"/>
      <c r="I212" s="28"/>
      <c r="J212" s="28"/>
      <c r="K212" s="80">
        <f>K213</f>
        <v>6760</v>
      </c>
    </row>
    <row r="213" spans="1:11" s="18" customFormat="1" ht="31.5" hidden="1" customHeight="1" x14ac:dyDescent="0.2">
      <c r="A213" s="156"/>
      <c r="B213" s="1" t="s">
        <v>654</v>
      </c>
      <c r="C213" s="100">
        <v>902</v>
      </c>
      <c r="D213" s="28" t="s">
        <v>6</v>
      </c>
      <c r="E213" s="28" t="s">
        <v>7</v>
      </c>
      <c r="F213" s="28" t="s">
        <v>649</v>
      </c>
      <c r="G213" s="28">
        <v>1</v>
      </c>
      <c r="H213" s="28"/>
      <c r="I213" s="28"/>
      <c r="J213" s="28"/>
      <c r="K213" s="80">
        <f>K214</f>
        <v>6760</v>
      </c>
    </row>
    <row r="214" spans="1:11" s="18" customFormat="1" ht="31.5" hidden="1" customHeight="1" x14ac:dyDescent="0.2">
      <c r="A214" s="156"/>
      <c r="B214" s="1" t="s">
        <v>655</v>
      </c>
      <c r="C214" s="100">
        <v>902</v>
      </c>
      <c r="D214" s="28" t="s">
        <v>6</v>
      </c>
      <c r="E214" s="28" t="s">
        <v>7</v>
      </c>
      <c r="F214" s="28" t="s">
        <v>649</v>
      </c>
      <c r="G214" s="28">
        <v>1</v>
      </c>
      <c r="H214" s="28" t="s">
        <v>2</v>
      </c>
      <c r="I214" s="28"/>
      <c r="J214" s="28"/>
      <c r="K214" s="80">
        <f>K215</f>
        <v>6760</v>
      </c>
    </row>
    <row r="215" spans="1:11" s="18" customFormat="1" ht="31.5" hidden="1" customHeight="1" x14ac:dyDescent="0.2">
      <c r="A215" s="156"/>
      <c r="B215" s="1" t="s">
        <v>263</v>
      </c>
      <c r="C215" s="100">
        <v>902</v>
      </c>
      <c r="D215" s="28" t="s">
        <v>6</v>
      </c>
      <c r="E215" s="28" t="s">
        <v>7</v>
      </c>
      <c r="F215" s="28" t="s">
        <v>649</v>
      </c>
      <c r="G215" s="28">
        <v>1</v>
      </c>
      <c r="H215" s="28" t="s">
        <v>2</v>
      </c>
      <c r="I215" s="28" t="s">
        <v>88</v>
      </c>
      <c r="J215" s="28"/>
      <c r="K215" s="80">
        <f>K216</f>
        <v>6760</v>
      </c>
    </row>
    <row r="216" spans="1:11" s="18" customFormat="1" ht="31.5" hidden="1" customHeight="1" x14ac:dyDescent="0.2">
      <c r="A216" s="156"/>
      <c r="B216" s="1" t="s">
        <v>122</v>
      </c>
      <c r="C216" s="100">
        <v>902</v>
      </c>
      <c r="D216" s="28" t="s">
        <v>6</v>
      </c>
      <c r="E216" s="28" t="s">
        <v>7</v>
      </c>
      <c r="F216" s="28" t="s">
        <v>649</v>
      </c>
      <c r="G216" s="28">
        <v>1</v>
      </c>
      <c r="H216" s="28" t="s">
        <v>2</v>
      </c>
      <c r="I216" s="28" t="s">
        <v>88</v>
      </c>
      <c r="J216" s="28" t="s">
        <v>49</v>
      </c>
      <c r="K216" s="80">
        <v>6760</v>
      </c>
    </row>
    <row r="217" spans="1:11" s="18" customFormat="1" ht="18" hidden="1" customHeight="1" x14ac:dyDescent="0.2">
      <c r="A217" s="156"/>
      <c r="B217" s="1" t="s">
        <v>69</v>
      </c>
      <c r="C217" s="100">
        <v>902</v>
      </c>
      <c r="D217" s="28" t="s">
        <v>6</v>
      </c>
      <c r="E217" s="28" t="s">
        <v>30</v>
      </c>
      <c r="F217" s="28"/>
      <c r="G217" s="97"/>
      <c r="H217" s="28"/>
      <c r="I217" s="28"/>
      <c r="J217" s="28"/>
      <c r="K217" s="80">
        <f>SUM(K218)</f>
        <v>168929.8</v>
      </c>
    </row>
    <row r="218" spans="1:11" s="18" customFormat="1" ht="18" hidden="1" customHeight="1" x14ac:dyDescent="0.2">
      <c r="A218" s="156"/>
      <c r="B218" s="1" t="s">
        <v>345</v>
      </c>
      <c r="C218" s="100">
        <v>902</v>
      </c>
      <c r="D218" s="28" t="s">
        <v>6</v>
      </c>
      <c r="E218" s="28" t="s">
        <v>30</v>
      </c>
      <c r="F218" s="28" t="s">
        <v>4</v>
      </c>
      <c r="G218" s="97"/>
      <c r="H218" s="28"/>
      <c r="I218" s="28"/>
      <c r="J218" s="28"/>
      <c r="K218" s="80">
        <f>SUM(K219)</f>
        <v>168929.8</v>
      </c>
    </row>
    <row r="219" spans="1:11" s="18" customFormat="1" ht="63" hidden="1" customHeight="1" x14ac:dyDescent="0.2">
      <c r="A219" s="156"/>
      <c r="B219" s="1" t="s">
        <v>481</v>
      </c>
      <c r="C219" s="100">
        <v>902</v>
      </c>
      <c r="D219" s="28" t="s">
        <v>6</v>
      </c>
      <c r="E219" s="28" t="s">
        <v>30</v>
      </c>
      <c r="F219" s="28" t="s">
        <v>4</v>
      </c>
      <c r="G219" s="97">
        <v>1</v>
      </c>
      <c r="H219" s="28"/>
      <c r="I219" s="28"/>
      <c r="J219" s="28"/>
      <c r="K219" s="80">
        <f>SUM(K220)</f>
        <v>168929.8</v>
      </c>
    </row>
    <row r="220" spans="1:11" s="18" customFormat="1" ht="31.5" hidden="1" customHeight="1" x14ac:dyDescent="0.2">
      <c r="A220" s="156"/>
      <c r="B220" s="31" t="s">
        <v>482</v>
      </c>
      <c r="C220" s="100">
        <v>902</v>
      </c>
      <c r="D220" s="28" t="s">
        <v>6</v>
      </c>
      <c r="E220" s="28" t="s">
        <v>30</v>
      </c>
      <c r="F220" s="28" t="s">
        <v>4</v>
      </c>
      <c r="G220" s="97">
        <v>1</v>
      </c>
      <c r="H220" s="28" t="s">
        <v>2</v>
      </c>
      <c r="I220" s="28"/>
      <c r="J220" s="28"/>
      <c r="K220" s="80">
        <f>SUM(K221+K223+K225+K227)</f>
        <v>168929.8</v>
      </c>
    </row>
    <row r="221" spans="1:11" s="18" customFormat="1" ht="82.5" hidden="1" customHeight="1" x14ac:dyDescent="0.2">
      <c r="A221" s="156"/>
      <c r="B221" s="31" t="s">
        <v>406</v>
      </c>
      <c r="C221" s="100">
        <v>902</v>
      </c>
      <c r="D221" s="28" t="s">
        <v>6</v>
      </c>
      <c r="E221" s="28" t="s">
        <v>30</v>
      </c>
      <c r="F221" s="28" t="s">
        <v>4</v>
      </c>
      <c r="G221" s="97">
        <v>1</v>
      </c>
      <c r="H221" s="28" t="s">
        <v>2</v>
      </c>
      <c r="I221" s="28" t="s">
        <v>217</v>
      </c>
      <c r="J221" s="28"/>
      <c r="K221" s="80">
        <f>SUM(K222)</f>
        <v>0</v>
      </c>
    </row>
    <row r="222" spans="1:11" s="18" customFormat="1" ht="31.5" hidden="1" customHeight="1" x14ac:dyDescent="0.2">
      <c r="A222" s="156"/>
      <c r="B222" s="31" t="s">
        <v>75</v>
      </c>
      <c r="C222" s="100">
        <v>902</v>
      </c>
      <c r="D222" s="28" t="s">
        <v>6</v>
      </c>
      <c r="E222" s="28" t="s">
        <v>30</v>
      </c>
      <c r="F222" s="28" t="s">
        <v>4</v>
      </c>
      <c r="G222" s="97">
        <v>1</v>
      </c>
      <c r="H222" s="28" t="s">
        <v>2</v>
      </c>
      <c r="I222" s="28" t="s">
        <v>217</v>
      </c>
      <c r="J222" s="28" t="s">
        <v>54</v>
      </c>
      <c r="K222" s="80"/>
    </row>
    <row r="223" spans="1:11" s="18" customFormat="1" ht="94.5" hidden="1" customHeight="1" x14ac:dyDescent="0.2">
      <c r="A223" s="156"/>
      <c r="B223" s="31" t="s">
        <v>465</v>
      </c>
      <c r="C223" s="100">
        <v>902</v>
      </c>
      <c r="D223" s="28" t="s">
        <v>6</v>
      </c>
      <c r="E223" s="28" t="s">
        <v>30</v>
      </c>
      <c r="F223" s="28" t="s">
        <v>4</v>
      </c>
      <c r="G223" s="97">
        <v>1</v>
      </c>
      <c r="H223" s="28" t="s">
        <v>2</v>
      </c>
      <c r="I223" s="28" t="s">
        <v>283</v>
      </c>
      <c r="J223" s="28"/>
      <c r="K223" s="80">
        <f>K224</f>
        <v>0</v>
      </c>
    </row>
    <row r="224" spans="1:11" s="18" customFormat="1" ht="31.5" hidden="1" customHeight="1" x14ac:dyDescent="0.2">
      <c r="A224" s="156"/>
      <c r="B224" s="31" t="s">
        <v>75</v>
      </c>
      <c r="C224" s="100">
        <v>902</v>
      </c>
      <c r="D224" s="28" t="s">
        <v>6</v>
      </c>
      <c r="E224" s="28" t="s">
        <v>30</v>
      </c>
      <c r="F224" s="28" t="s">
        <v>4</v>
      </c>
      <c r="G224" s="97">
        <v>1</v>
      </c>
      <c r="H224" s="28" t="s">
        <v>2</v>
      </c>
      <c r="I224" s="28" t="s">
        <v>283</v>
      </c>
      <c r="J224" s="28" t="s">
        <v>54</v>
      </c>
      <c r="K224" s="80"/>
    </row>
    <row r="225" spans="1:11" s="18" customFormat="1" ht="63" hidden="1" customHeight="1" x14ac:dyDescent="0.2">
      <c r="A225" s="156"/>
      <c r="B225" s="1" t="s">
        <v>563</v>
      </c>
      <c r="C225" s="100">
        <v>902</v>
      </c>
      <c r="D225" s="28" t="s">
        <v>6</v>
      </c>
      <c r="E225" s="28" t="s">
        <v>30</v>
      </c>
      <c r="F225" s="28" t="s">
        <v>4</v>
      </c>
      <c r="G225" s="97">
        <v>1</v>
      </c>
      <c r="H225" s="28" t="s">
        <v>2</v>
      </c>
      <c r="I225" s="28" t="s">
        <v>561</v>
      </c>
      <c r="J225" s="99"/>
      <c r="K225" s="80">
        <f>K226</f>
        <v>168929.8</v>
      </c>
    </row>
    <row r="226" spans="1:11" s="18" customFormat="1" ht="31.5" hidden="1" customHeight="1" x14ac:dyDescent="0.2">
      <c r="A226" s="156"/>
      <c r="B226" s="1" t="s">
        <v>75</v>
      </c>
      <c r="C226" s="100">
        <v>902</v>
      </c>
      <c r="D226" s="28" t="s">
        <v>6</v>
      </c>
      <c r="E226" s="28" t="s">
        <v>30</v>
      </c>
      <c r="F226" s="28" t="s">
        <v>4</v>
      </c>
      <c r="G226" s="97">
        <v>1</v>
      </c>
      <c r="H226" s="28" t="s">
        <v>2</v>
      </c>
      <c r="I226" s="28" t="s">
        <v>561</v>
      </c>
      <c r="J226" s="99" t="s">
        <v>54</v>
      </c>
      <c r="K226" s="73">
        <f>47175.4+115666.6+6087.8</f>
        <v>168929.8</v>
      </c>
    </row>
    <row r="227" spans="1:11" s="18" customFormat="1" ht="63" hidden="1" customHeight="1" x14ac:dyDescent="0.2">
      <c r="A227" s="156"/>
      <c r="B227" s="1" t="s">
        <v>564</v>
      </c>
      <c r="C227" s="100">
        <v>902</v>
      </c>
      <c r="D227" s="28" t="s">
        <v>6</v>
      </c>
      <c r="E227" s="28" t="s">
        <v>30</v>
      </c>
      <c r="F227" s="28" t="s">
        <v>4</v>
      </c>
      <c r="G227" s="97">
        <v>1</v>
      </c>
      <c r="H227" s="28" t="s">
        <v>2</v>
      </c>
      <c r="I227" s="28" t="s">
        <v>562</v>
      </c>
      <c r="J227" s="99"/>
      <c r="K227" s="73">
        <f>K228</f>
        <v>0</v>
      </c>
    </row>
    <row r="228" spans="1:11" s="18" customFormat="1" ht="31.5" hidden="1" customHeight="1" x14ac:dyDescent="0.2">
      <c r="A228" s="156"/>
      <c r="B228" s="1" t="s">
        <v>75</v>
      </c>
      <c r="C228" s="100">
        <v>902</v>
      </c>
      <c r="D228" s="28" t="s">
        <v>6</v>
      </c>
      <c r="E228" s="28" t="s">
        <v>30</v>
      </c>
      <c r="F228" s="28" t="s">
        <v>4</v>
      </c>
      <c r="G228" s="97">
        <v>1</v>
      </c>
      <c r="H228" s="28" t="s">
        <v>2</v>
      </c>
      <c r="I228" s="28" t="s">
        <v>562</v>
      </c>
      <c r="J228" s="99" t="s">
        <v>54</v>
      </c>
      <c r="K228" s="73"/>
    </row>
    <row r="229" spans="1:11" s="18" customFormat="1" ht="18" hidden="1" customHeight="1" x14ac:dyDescent="0.2">
      <c r="A229" s="156"/>
      <c r="B229" s="1" t="s">
        <v>431</v>
      </c>
      <c r="C229" s="100">
        <v>902</v>
      </c>
      <c r="D229" s="28" t="s">
        <v>6</v>
      </c>
      <c r="E229" s="28" t="s">
        <v>8</v>
      </c>
      <c r="F229" s="28"/>
      <c r="G229" s="28"/>
      <c r="H229" s="28"/>
      <c r="I229" s="28"/>
      <c r="J229" s="28"/>
      <c r="K229" s="80">
        <f>SUM(K230)</f>
        <v>6947</v>
      </c>
    </row>
    <row r="230" spans="1:11" s="18" customFormat="1" ht="21.6" hidden="1" customHeight="1" x14ac:dyDescent="0.2">
      <c r="A230" s="156"/>
      <c r="B230" s="75" t="s">
        <v>653</v>
      </c>
      <c r="C230" s="76">
        <v>902</v>
      </c>
      <c r="D230" s="71" t="s">
        <v>6</v>
      </c>
      <c r="E230" s="71" t="s">
        <v>8</v>
      </c>
      <c r="F230" s="71" t="s">
        <v>649</v>
      </c>
      <c r="G230" s="90"/>
      <c r="H230" s="71"/>
      <c r="I230" s="71"/>
      <c r="J230" s="71"/>
      <c r="K230" s="73">
        <f>SUM(K231)</f>
        <v>6947</v>
      </c>
    </row>
    <row r="231" spans="1:11" s="18" customFormat="1" ht="31.5" hidden="1" customHeight="1" x14ac:dyDescent="0.2">
      <c r="A231" s="156"/>
      <c r="B231" s="92" t="s">
        <v>654</v>
      </c>
      <c r="C231" s="76">
        <v>902</v>
      </c>
      <c r="D231" s="71" t="s">
        <v>6</v>
      </c>
      <c r="E231" s="71" t="s">
        <v>8</v>
      </c>
      <c r="F231" s="71" t="s">
        <v>649</v>
      </c>
      <c r="G231" s="90">
        <v>1</v>
      </c>
      <c r="H231" s="71"/>
      <c r="I231" s="71"/>
      <c r="J231" s="71"/>
      <c r="K231" s="73">
        <f>SUM(K232)</f>
        <v>6947</v>
      </c>
    </row>
    <row r="232" spans="1:11" s="18" customFormat="1" ht="36.6" hidden="1" customHeight="1" x14ac:dyDescent="0.2">
      <c r="A232" s="156"/>
      <c r="B232" s="92" t="s">
        <v>655</v>
      </c>
      <c r="C232" s="76">
        <v>902</v>
      </c>
      <c r="D232" s="71" t="s">
        <v>6</v>
      </c>
      <c r="E232" s="71" t="s">
        <v>8</v>
      </c>
      <c r="F232" s="71" t="s">
        <v>649</v>
      </c>
      <c r="G232" s="90">
        <v>1</v>
      </c>
      <c r="H232" s="71" t="s">
        <v>2</v>
      </c>
      <c r="I232" s="71"/>
      <c r="J232" s="71"/>
      <c r="K232" s="73">
        <f>SUM(K233+K235)</f>
        <v>6947</v>
      </c>
    </row>
    <row r="233" spans="1:11" s="18" customFormat="1" ht="47.25" hidden="1" customHeight="1" x14ac:dyDescent="0.2">
      <c r="A233" s="156"/>
      <c r="B233" s="75" t="s">
        <v>66</v>
      </c>
      <c r="C233" s="76">
        <v>902</v>
      </c>
      <c r="D233" s="71" t="s">
        <v>6</v>
      </c>
      <c r="E233" s="71" t="s">
        <v>8</v>
      </c>
      <c r="F233" s="71" t="s">
        <v>649</v>
      </c>
      <c r="G233" s="90">
        <v>1</v>
      </c>
      <c r="H233" s="71" t="s">
        <v>2</v>
      </c>
      <c r="I233" s="71" t="s">
        <v>85</v>
      </c>
      <c r="J233" s="71"/>
      <c r="K233" s="73">
        <f>SUM(K234)</f>
        <v>4611.8999999999996</v>
      </c>
    </row>
    <row r="234" spans="1:11" s="18" customFormat="1" ht="50.25" hidden="1" customHeight="1" x14ac:dyDescent="0.2">
      <c r="A234" s="156"/>
      <c r="B234" s="75" t="s">
        <v>121</v>
      </c>
      <c r="C234" s="76">
        <v>902</v>
      </c>
      <c r="D234" s="71" t="s">
        <v>6</v>
      </c>
      <c r="E234" s="71" t="s">
        <v>8</v>
      </c>
      <c r="F234" s="71" t="s">
        <v>649</v>
      </c>
      <c r="G234" s="90">
        <v>1</v>
      </c>
      <c r="H234" s="71" t="s">
        <v>2</v>
      </c>
      <c r="I234" s="71" t="s">
        <v>85</v>
      </c>
      <c r="J234" s="71" t="s">
        <v>48</v>
      </c>
      <c r="K234" s="73">
        <v>4611.8999999999996</v>
      </c>
    </row>
    <row r="235" spans="1:11" s="18" customFormat="1" ht="31.15" hidden="1" customHeight="1" x14ac:dyDescent="0.2">
      <c r="A235" s="156"/>
      <c r="B235" s="75" t="s">
        <v>654</v>
      </c>
      <c r="C235" s="76">
        <v>902</v>
      </c>
      <c r="D235" s="71" t="s">
        <v>6</v>
      </c>
      <c r="E235" s="71" t="s">
        <v>8</v>
      </c>
      <c r="F235" s="71" t="s">
        <v>649</v>
      </c>
      <c r="G235" s="90">
        <v>1</v>
      </c>
      <c r="H235" s="71" t="s">
        <v>2</v>
      </c>
      <c r="I235" s="71" t="s">
        <v>665</v>
      </c>
      <c r="J235" s="71"/>
      <c r="K235" s="73">
        <f>K236</f>
        <v>2335.1</v>
      </c>
    </row>
    <row r="236" spans="1:11" s="18" customFormat="1" ht="36" hidden="1" customHeight="1" x14ac:dyDescent="0.2">
      <c r="A236" s="156"/>
      <c r="B236" s="75" t="s">
        <v>122</v>
      </c>
      <c r="C236" s="76">
        <v>902</v>
      </c>
      <c r="D236" s="71" t="s">
        <v>6</v>
      </c>
      <c r="E236" s="71" t="s">
        <v>8</v>
      </c>
      <c r="F236" s="71" t="s">
        <v>649</v>
      </c>
      <c r="G236" s="90">
        <v>1</v>
      </c>
      <c r="H236" s="71" t="s">
        <v>2</v>
      </c>
      <c r="I236" s="71" t="s">
        <v>665</v>
      </c>
      <c r="J236" s="71" t="s">
        <v>49</v>
      </c>
      <c r="K236" s="73">
        <v>2335.1</v>
      </c>
    </row>
    <row r="237" spans="1:11" s="18" customFormat="1" ht="18.600000000000001" hidden="1" customHeight="1" x14ac:dyDescent="0.2">
      <c r="A237" s="156"/>
      <c r="B237" s="1" t="s">
        <v>68</v>
      </c>
      <c r="C237" s="100">
        <v>902</v>
      </c>
      <c r="D237" s="28" t="s">
        <v>6</v>
      </c>
      <c r="E237" s="28" t="s">
        <v>17</v>
      </c>
      <c r="F237" s="28"/>
      <c r="G237" s="97"/>
      <c r="H237" s="28"/>
      <c r="I237" s="28"/>
      <c r="J237" s="28"/>
      <c r="K237" s="80">
        <f>K238</f>
        <v>0</v>
      </c>
    </row>
    <row r="238" spans="1:11" s="18" customFormat="1" ht="16.899999999999999" hidden="1" customHeight="1" x14ac:dyDescent="0.2">
      <c r="A238" s="156"/>
      <c r="B238" s="1" t="s">
        <v>392</v>
      </c>
      <c r="C238" s="100">
        <v>902</v>
      </c>
      <c r="D238" s="28" t="s">
        <v>6</v>
      </c>
      <c r="E238" s="28" t="s">
        <v>17</v>
      </c>
      <c r="F238" s="28" t="s">
        <v>23</v>
      </c>
      <c r="G238" s="97"/>
      <c r="H238" s="28"/>
      <c r="I238" s="28"/>
      <c r="J238" s="28"/>
      <c r="K238" s="80">
        <f>K239</f>
        <v>0</v>
      </c>
    </row>
    <row r="239" spans="1:11" s="18" customFormat="1" ht="33.6" hidden="1" customHeight="1" x14ac:dyDescent="0.2">
      <c r="A239" s="156"/>
      <c r="B239" s="1" t="s">
        <v>558</v>
      </c>
      <c r="C239" s="100">
        <v>902</v>
      </c>
      <c r="D239" s="28" t="s">
        <v>6</v>
      </c>
      <c r="E239" s="28" t="s">
        <v>17</v>
      </c>
      <c r="F239" s="28" t="s">
        <v>23</v>
      </c>
      <c r="G239" s="97">
        <v>3</v>
      </c>
      <c r="H239" s="28"/>
      <c r="I239" s="28"/>
      <c r="J239" s="28"/>
      <c r="K239" s="80">
        <f>K240</f>
        <v>0</v>
      </c>
    </row>
    <row r="240" spans="1:11" s="18" customFormat="1" ht="33.6" hidden="1" customHeight="1" x14ac:dyDescent="0.2">
      <c r="A240" s="156"/>
      <c r="B240" s="1" t="s">
        <v>560</v>
      </c>
      <c r="C240" s="100">
        <v>902</v>
      </c>
      <c r="D240" s="28" t="s">
        <v>6</v>
      </c>
      <c r="E240" s="28" t="s">
        <v>17</v>
      </c>
      <c r="F240" s="28" t="s">
        <v>23</v>
      </c>
      <c r="G240" s="97">
        <v>3</v>
      </c>
      <c r="H240" s="28" t="s">
        <v>2</v>
      </c>
      <c r="I240" s="28" t="s">
        <v>557</v>
      </c>
      <c r="J240" s="28"/>
      <c r="K240" s="80">
        <f>K241</f>
        <v>0</v>
      </c>
    </row>
    <row r="241" spans="1:11" s="18" customFormat="1" ht="31.9" hidden="1" customHeight="1" x14ac:dyDescent="0.2">
      <c r="A241" s="156"/>
      <c r="B241" s="1" t="s">
        <v>122</v>
      </c>
      <c r="C241" s="100">
        <v>902</v>
      </c>
      <c r="D241" s="28" t="s">
        <v>6</v>
      </c>
      <c r="E241" s="28" t="s">
        <v>17</v>
      </c>
      <c r="F241" s="28" t="s">
        <v>23</v>
      </c>
      <c r="G241" s="97">
        <v>3</v>
      </c>
      <c r="H241" s="28" t="s">
        <v>2</v>
      </c>
      <c r="I241" s="28" t="s">
        <v>557</v>
      </c>
      <c r="J241" s="28" t="s">
        <v>49</v>
      </c>
      <c r="K241" s="80"/>
    </row>
    <row r="242" spans="1:11" s="18" customFormat="1" ht="18.600000000000001" hidden="1" customHeight="1" x14ac:dyDescent="0.2">
      <c r="A242" s="156"/>
      <c r="B242" s="1" t="s">
        <v>455</v>
      </c>
      <c r="C242" s="100">
        <v>902</v>
      </c>
      <c r="D242" s="28" t="s">
        <v>6</v>
      </c>
      <c r="E242" s="28" t="s">
        <v>24</v>
      </c>
      <c r="F242" s="28"/>
      <c r="G242" s="97"/>
      <c r="H242" s="28"/>
      <c r="I242" s="28"/>
      <c r="J242" s="28"/>
      <c r="K242" s="80">
        <f>K243</f>
        <v>0</v>
      </c>
    </row>
    <row r="243" spans="1:11" s="18" customFormat="1" ht="15.6" hidden="1" customHeight="1" x14ac:dyDescent="0.2">
      <c r="A243" s="156"/>
      <c r="B243" s="1" t="s">
        <v>392</v>
      </c>
      <c r="C243" s="100">
        <v>902</v>
      </c>
      <c r="D243" s="28" t="s">
        <v>6</v>
      </c>
      <c r="E243" s="28" t="s">
        <v>24</v>
      </c>
      <c r="F243" s="28" t="s">
        <v>23</v>
      </c>
      <c r="G243" s="97"/>
      <c r="H243" s="28"/>
      <c r="I243" s="28"/>
      <c r="J243" s="28"/>
      <c r="K243" s="80">
        <f>K244</f>
        <v>0</v>
      </c>
    </row>
    <row r="244" spans="1:11" s="18" customFormat="1" ht="49.9" hidden="1" customHeight="1" x14ac:dyDescent="0.2">
      <c r="A244" s="156"/>
      <c r="B244" s="1" t="s">
        <v>449</v>
      </c>
      <c r="C244" s="100">
        <v>902</v>
      </c>
      <c r="D244" s="28" t="s">
        <v>6</v>
      </c>
      <c r="E244" s="28" t="s">
        <v>24</v>
      </c>
      <c r="F244" s="28" t="s">
        <v>23</v>
      </c>
      <c r="G244" s="97">
        <v>2</v>
      </c>
      <c r="H244" s="28"/>
      <c r="I244" s="28"/>
      <c r="J244" s="28"/>
      <c r="K244" s="80">
        <f>K245</f>
        <v>0</v>
      </c>
    </row>
    <row r="245" spans="1:11" s="18" customFormat="1" ht="17.45" hidden="1" customHeight="1" x14ac:dyDescent="0.2">
      <c r="A245" s="156"/>
      <c r="B245" s="1" t="s">
        <v>451</v>
      </c>
      <c r="C245" s="100">
        <v>902</v>
      </c>
      <c r="D245" s="28" t="s">
        <v>6</v>
      </c>
      <c r="E245" s="28" t="s">
        <v>24</v>
      </c>
      <c r="F245" s="28" t="s">
        <v>23</v>
      </c>
      <c r="G245" s="97">
        <v>2</v>
      </c>
      <c r="H245" s="28" t="s">
        <v>2</v>
      </c>
      <c r="I245" s="28"/>
      <c r="J245" s="28"/>
      <c r="K245" s="80">
        <f>K246+K249</f>
        <v>0</v>
      </c>
    </row>
    <row r="246" spans="1:11" s="18" customFormat="1" ht="65.45" hidden="1" customHeight="1" x14ac:dyDescent="0.2">
      <c r="A246" s="156"/>
      <c r="B246" s="1" t="s">
        <v>453</v>
      </c>
      <c r="C246" s="100">
        <v>902</v>
      </c>
      <c r="D246" s="28" t="s">
        <v>6</v>
      </c>
      <c r="E246" s="28" t="s">
        <v>24</v>
      </c>
      <c r="F246" s="28" t="s">
        <v>23</v>
      </c>
      <c r="G246" s="97">
        <v>2</v>
      </c>
      <c r="H246" s="28" t="s">
        <v>2</v>
      </c>
      <c r="I246" s="28" t="s">
        <v>452</v>
      </c>
      <c r="J246" s="28"/>
      <c r="K246" s="80">
        <f>K247+K248</f>
        <v>0</v>
      </c>
    </row>
    <row r="247" spans="1:11" s="18" customFormat="1" ht="31.5" hidden="1" customHeight="1" x14ac:dyDescent="0.2">
      <c r="A247" s="156"/>
      <c r="B247" s="1" t="s">
        <v>122</v>
      </c>
      <c r="C247" s="100">
        <v>902</v>
      </c>
      <c r="D247" s="28" t="s">
        <v>6</v>
      </c>
      <c r="E247" s="28" t="s">
        <v>24</v>
      </c>
      <c r="F247" s="28" t="s">
        <v>23</v>
      </c>
      <c r="G247" s="97">
        <v>2</v>
      </c>
      <c r="H247" s="28" t="s">
        <v>2</v>
      </c>
      <c r="I247" s="28" t="s">
        <v>452</v>
      </c>
      <c r="J247" s="28" t="s">
        <v>49</v>
      </c>
      <c r="K247" s="80"/>
    </row>
    <row r="248" spans="1:11" s="18" customFormat="1" ht="31.5" hidden="1" customHeight="1" x14ac:dyDescent="0.2">
      <c r="A248" s="156"/>
      <c r="B248" s="1" t="s">
        <v>75</v>
      </c>
      <c r="C248" s="100">
        <v>902</v>
      </c>
      <c r="D248" s="28" t="s">
        <v>6</v>
      </c>
      <c r="E248" s="28" t="s">
        <v>24</v>
      </c>
      <c r="F248" s="28" t="s">
        <v>23</v>
      </c>
      <c r="G248" s="97">
        <v>2</v>
      </c>
      <c r="H248" s="28" t="s">
        <v>2</v>
      </c>
      <c r="I248" s="28" t="s">
        <v>452</v>
      </c>
      <c r="J248" s="28" t="s">
        <v>54</v>
      </c>
      <c r="K248" s="80"/>
    </row>
    <row r="249" spans="1:11" s="18" customFormat="1" ht="50.45" hidden="1" customHeight="1" x14ac:dyDescent="0.2">
      <c r="A249" s="156"/>
      <c r="B249" s="1" t="s">
        <v>616</v>
      </c>
      <c r="C249" s="100">
        <v>902</v>
      </c>
      <c r="D249" s="28" t="s">
        <v>6</v>
      </c>
      <c r="E249" s="28" t="s">
        <v>24</v>
      </c>
      <c r="F249" s="28" t="s">
        <v>23</v>
      </c>
      <c r="G249" s="97">
        <v>2</v>
      </c>
      <c r="H249" s="28" t="s">
        <v>2</v>
      </c>
      <c r="I249" s="28" t="s">
        <v>612</v>
      </c>
      <c r="J249" s="28"/>
      <c r="K249" s="80">
        <f>K250</f>
        <v>0</v>
      </c>
    </row>
    <row r="250" spans="1:11" s="18" customFormat="1" ht="31.5" hidden="1" customHeight="1" x14ac:dyDescent="0.2">
      <c r="A250" s="156"/>
      <c r="B250" s="1" t="s">
        <v>75</v>
      </c>
      <c r="C250" s="100">
        <v>902</v>
      </c>
      <c r="D250" s="28" t="s">
        <v>6</v>
      </c>
      <c r="E250" s="28" t="s">
        <v>24</v>
      </c>
      <c r="F250" s="28" t="s">
        <v>23</v>
      </c>
      <c r="G250" s="97">
        <v>2</v>
      </c>
      <c r="H250" s="28" t="s">
        <v>2</v>
      </c>
      <c r="I250" s="28" t="s">
        <v>612</v>
      </c>
      <c r="J250" s="28" t="s">
        <v>54</v>
      </c>
      <c r="K250" s="80"/>
    </row>
    <row r="251" spans="1:11" s="18" customFormat="1" ht="18" hidden="1" customHeight="1" x14ac:dyDescent="0.2">
      <c r="A251" s="156"/>
      <c r="B251" s="1" t="s">
        <v>69</v>
      </c>
      <c r="C251" s="100">
        <v>902</v>
      </c>
      <c r="D251" s="28" t="s">
        <v>6</v>
      </c>
      <c r="E251" s="28" t="s">
        <v>70</v>
      </c>
      <c r="F251" s="28"/>
      <c r="G251" s="28"/>
      <c r="H251" s="28"/>
      <c r="I251" s="28"/>
      <c r="J251" s="28"/>
      <c r="K251" s="80">
        <f>SUM(K259+K252+K264)</f>
        <v>21262.3</v>
      </c>
    </row>
    <row r="252" spans="1:11" s="18" customFormat="1" ht="18" hidden="1" customHeight="1" x14ac:dyDescent="0.2">
      <c r="A252" s="156"/>
      <c r="B252" s="31" t="s">
        <v>400</v>
      </c>
      <c r="C252" s="100">
        <v>902</v>
      </c>
      <c r="D252" s="28" t="s">
        <v>6</v>
      </c>
      <c r="E252" s="28" t="s">
        <v>70</v>
      </c>
      <c r="F252" s="28" t="s">
        <v>5</v>
      </c>
      <c r="G252" s="28"/>
      <c r="H252" s="28"/>
      <c r="I252" s="28"/>
      <c r="J252" s="28"/>
      <c r="K252" s="80">
        <f>SUM(K253)</f>
        <v>0</v>
      </c>
    </row>
    <row r="253" spans="1:11" s="18" customFormat="1" ht="31.5" hidden="1" customHeight="1" x14ac:dyDescent="0.2">
      <c r="A253" s="156"/>
      <c r="B253" s="1" t="s">
        <v>401</v>
      </c>
      <c r="C253" s="100">
        <v>902</v>
      </c>
      <c r="D253" s="28" t="s">
        <v>6</v>
      </c>
      <c r="E253" s="28" t="s">
        <v>70</v>
      </c>
      <c r="F253" s="28" t="s">
        <v>5</v>
      </c>
      <c r="G253" s="28" t="s">
        <v>90</v>
      </c>
      <c r="H253" s="28"/>
      <c r="I253" s="28"/>
      <c r="J253" s="99"/>
      <c r="K253" s="80">
        <f>SUM(K254)</f>
        <v>0</v>
      </c>
    </row>
    <row r="254" spans="1:11" s="18" customFormat="1" ht="63" hidden="1" customHeight="1" x14ac:dyDescent="0.2">
      <c r="A254" s="156"/>
      <c r="B254" s="1" t="s">
        <v>402</v>
      </c>
      <c r="C254" s="100">
        <v>902</v>
      </c>
      <c r="D254" s="28" t="s">
        <v>6</v>
      </c>
      <c r="E254" s="28" t="s">
        <v>70</v>
      </c>
      <c r="F254" s="28" t="s">
        <v>5</v>
      </c>
      <c r="G254" s="28" t="s">
        <v>90</v>
      </c>
      <c r="H254" s="28" t="s">
        <v>2</v>
      </c>
      <c r="I254" s="28"/>
      <c r="J254" s="99"/>
      <c r="K254" s="80">
        <f>SUM(K257+K255)</f>
        <v>0</v>
      </c>
    </row>
    <row r="255" spans="1:11" s="18" customFormat="1" ht="33" hidden="1" customHeight="1" x14ac:dyDescent="0.2">
      <c r="A255" s="156"/>
      <c r="B255" s="74" t="s">
        <v>635</v>
      </c>
      <c r="C255" s="100">
        <v>902</v>
      </c>
      <c r="D255" s="28" t="s">
        <v>6</v>
      </c>
      <c r="E255" s="28" t="s">
        <v>70</v>
      </c>
      <c r="F255" s="71" t="s">
        <v>5</v>
      </c>
      <c r="G255" s="71" t="s">
        <v>90</v>
      </c>
      <c r="H255" s="71" t="s">
        <v>2</v>
      </c>
      <c r="I255" s="71" t="s">
        <v>634</v>
      </c>
      <c r="J255" s="72"/>
      <c r="K255" s="73">
        <f>K256</f>
        <v>0</v>
      </c>
    </row>
    <row r="256" spans="1:11" s="18" customFormat="1" ht="33.6" hidden="1" customHeight="1" x14ac:dyDescent="0.2">
      <c r="A256" s="156"/>
      <c r="B256" s="75" t="s">
        <v>122</v>
      </c>
      <c r="C256" s="100">
        <v>902</v>
      </c>
      <c r="D256" s="28" t="s">
        <v>6</v>
      </c>
      <c r="E256" s="28" t="s">
        <v>70</v>
      </c>
      <c r="F256" s="71" t="s">
        <v>5</v>
      </c>
      <c r="G256" s="71" t="s">
        <v>90</v>
      </c>
      <c r="H256" s="71" t="s">
        <v>2</v>
      </c>
      <c r="I256" s="71" t="s">
        <v>634</v>
      </c>
      <c r="J256" s="72" t="s">
        <v>49</v>
      </c>
      <c r="K256" s="73"/>
    </row>
    <row r="257" spans="1:11" s="18" customFormat="1" ht="47.25" hidden="1" customHeight="1" x14ac:dyDescent="0.2">
      <c r="A257" s="156"/>
      <c r="B257" s="1" t="s">
        <v>281</v>
      </c>
      <c r="C257" s="100">
        <v>902</v>
      </c>
      <c r="D257" s="28" t="s">
        <v>6</v>
      </c>
      <c r="E257" s="28" t="s">
        <v>70</v>
      </c>
      <c r="F257" s="28" t="s">
        <v>5</v>
      </c>
      <c r="G257" s="28" t="s">
        <v>90</v>
      </c>
      <c r="H257" s="28" t="s">
        <v>2</v>
      </c>
      <c r="I257" s="28" t="s">
        <v>282</v>
      </c>
      <c r="J257" s="99"/>
      <c r="K257" s="80">
        <f>K258</f>
        <v>0</v>
      </c>
    </row>
    <row r="258" spans="1:11" s="18" customFormat="1" ht="31.5" hidden="1" customHeight="1" x14ac:dyDescent="0.2">
      <c r="A258" s="156"/>
      <c r="B258" s="1" t="s">
        <v>122</v>
      </c>
      <c r="C258" s="100">
        <v>902</v>
      </c>
      <c r="D258" s="28" t="s">
        <v>6</v>
      </c>
      <c r="E258" s="28" t="s">
        <v>70</v>
      </c>
      <c r="F258" s="28" t="s">
        <v>5</v>
      </c>
      <c r="G258" s="28" t="s">
        <v>90</v>
      </c>
      <c r="H258" s="28" t="s">
        <v>2</v>
      </c>
      <c r="I258" s="28" t="s">
        <v>282</v>
      </c>
      <c r="J258" s="99" t="s">
        <v>49</v>
      </c>
      <c r="K258" s="80"/>
    </row>
    <row r="259" spans="1:11" s="18" customFormat="1" ht="31.5" hidden="1" customHeight="1" x14ac:dyDescent="0.2">
      <c r="A259" s="156"/>
      <c r="B259" s="31" t="s">
        <v>320</v>
      </c>
      <c r="C259" s="100">
        <v>902</v>
      </c>
      <c r="D259" s="28" t="s">
        <v>6</v>
      </c>
      <c r="E259" s="28" t="s">
        <v>70</v>
      </c>
      <c r="F259" s="28" t="s">
        <v>8</v>
      </c>
      <c r="G259" s="28"/>
      <c r="H259" s="28"/>
      <c r="I259" s="28"/>
      <c r="J259" s="28"/>
      <c r="K259" s="80">
        <f t="shared" ref="K259:K262" si="7">SUM(K260)</f>
        <v>19405.599999999999</v>
      </c>
    </row>
    <row r="260" spans="1:11" s="18" customFormat="1" ht="31.5" hidden="1" customHeight="1" x14ac:dyDescent="0.2">
      <c r="A260" s="156"/>
      <c r="B260" s="31" t="s">
        <v>321</v>
      </c>
      <c r="C260" s="100">
        <v>902</v>
      </c>
      <c r="D260" s="28" t="s">
        <v>6</v>
      </c>
      <c r="E260" s="28" t="s">
        <v>70</v>
      </c>
      <c r="F260" s="28" t="s">
        <v>8</v>
      </c>
      <c r="G260" s="28" t="s">
        <v>90</v>
      </c>
      <c r="H260" s="28"/>
      <c r="I260" s="28"/>
      <c r="J260" s="28"/>
      <c r="K260" s="80">
        <f t="shared" si="7"/>
        <v>19405.599999999999</v>
      </c>
    </row>
    <row r="261" spans="1:11" s="18" customFormat="1" ht="31.5" hidden="1" customHeight="1" x14ac:dyDescent="0.2">
      <c r="A261" s="156"/>
      <c r="B261" s="31" t="s">
        <v>91</v>
      </c>
      <c r="C261" s="100">
        <v>902</v>
      </c>
      <c r="D261" s="28" t="s">
        <v>6</v>
      </c>
      <c r="E261" s="28" t="s">
        <v>70</v>
      </c>
      <c r="F261" s="28" t="s">
        <v>8</v>
      </c>
      <c r="G261" s="28" t="s">
        <v>90</v>
      </c>
      <c r="H261" s="28" t="s">
        <v>4</v>
      </c>
      <c r="I261" s="28"/>
      <c r="J261" s="28"/>
      <c r="K261" s="80">
        <f t="shared" si="7"/>
        <v>19405.599999999999</v>
      </c>
    </row>
    <row r="262" spans="1:11" s="18" customFormat="1" ht="31.5" hidden="1" customHeight="1" x14ac:dyDescent="0.2">
      <c r="A262" s="156"/>
      <c r="B262" s="35" t="s">
        <v>235</v>
      </c>
      <c r="C262" s="100">
        <v>902</v>
      </c>
      <c r="D262" s="28" t="s">
        <v>6</v>
      </c>
      <c r="E262" s="28" t="s">
        <v>70</v>
      </c>
      <c r="F262" s="28" t="s">
        <v>8</v>
      </c>
      <c r="G262" s="28" t="s">
        <v>90</v>
      </c>
      <c r="H262" s="28" t="s">
        <v>4</v>
      </c>
      <c r="I262" s="28" t="s">
        <v>234</v>
      </c>
      <c r="J262" s="28"/>
      <c r="K262" s="80">
        <f t="shared" si="7"/>
        <v>19405.599999999999</v>
      </c>
    </row>
    <row r="263" spans="1:11" s="18" customFormat="1" ht="31.5" hidden="1" customHeight="1" x14ac:dyDescent="0.2">
      <c r="A263" s="156"/>
      <c r="B263" s="1" t="s">
        <v>122</v>
      </c>
      <c r="C263" s="100">
        <v>902</v>
      </c>
      <c r="D263" s="28" t="s">
        <v>6</v>
      </c>
      <c r="E263" s="28" t="s">
        <v>70</v>
      </c>
      <c r="F263" s="28" t="s">
        <v>8</v>
      </c>
      <c r="G263" s="28" t="s">
        <v>90</v>
      </c>
      <c r="H263" s="28" t="s">
        <v>4</v>
      </c>
      <c r="I263" s="28" t="s">
        <v>234</v>
      </c>
      <c r="J263" s="28" t="s">
        <v>49</v>
      </c>
      <c r="K263" s="80">
        <f>1950+650+2300+500+50+5000+1475.8+377.4+3878.2+1000+850+1374.2</f>
        <v>19405.599999999999</v>
      </c>
    </row>
    <row r="264" spans="1:11" s="18" customFormat="1" ht="18" hidden="1" customHeight="1" x14ac:dyDescent="0.2">
      <c r="A264" s="156"/>
      <c r="B264" s="31" t="s">
        <v>313</v>
      </c>
      <c r="C264" s="100">
        <v>902</v>
      </c>
      <c r="D264" s="99" t="s">
        <v>6</v>
      </c>
      <c r="E264" s="99" t="s">
        <v>70</v>
      </c>
      <c r="F264" s="99" t="s">
        <v>89</v>
      </c>
      <c r="G264" s="100"/>
      <c r="H264" s="99"/>
      <c r="I264" s="99"/>
      <c r="J264" s="99"/>
      <c r="K264" s="80">
        <f>SUM(K265+K269)</f>
        <v>1856.6999999999998</v>
      </c>
    </row>
    <row r="265" spans="1:11" s="18" customFormat="1" ht="18" hidden="1" customHeight="1" x14ac:dyDescent="0.2">
      <c r="A265" s="156"/>
      <c r="B265" s="31" t="s">
        <v>340</v>
      </c>
      <c r="C265" s="100">
        <v>902</v>
      </c>
      <c r="D265" s="99" t="s">
        <v>6</v>
      </c>
      <c r="E265" s="99" t="s">
        <v>70</v>
      </c>
      <c r="F265" s="99" t="s">
        <v>89</v>
      </c>
      <c r="G265" s="100">
        <v>1</v>
      </c>
      <c r="H265" s="99"/>
      <c r="I265" s="99"/>
      <c r="J265" s="99"/>
      <c r="K265" s="80">
        <f t="shared" ref="K265:K266" si="8">SUM(K266)</f>
        <v>794.4</v>
      </c>
    </row>
    <row r="266" spans="1:11" s="18" customFormat="1" ht="47.25" hidden="1" customHeight="1" x14ac:dyDescent="0.2">
      <c r="A266" s="156"/>
      <c r="B266" s="31" t="s">
        <v>341</v>
      </c>
      <c r="C266" s="100">
        <v>902</v>
      </c>
      <c r="D266" s="99" t="s">
        <v>6</v>
      </c>
      <c r="E266" s="99" t="s">
        <v>70</v>
      </c>
      <c r="F266" s="99" t="s">
        <v>89</v>
      </c>
      <c r="G266" s="100">
        <v>1</v>
      </c>
      <c r="H266" s="99" t="s">
        <v>2</v>
      </c>
      <c r="I266" s="99"/>
      <c r="J266" s="99"/>
      <c r="K266" s="80">
        <f t="shared" si="8"/>
        <v>794.4</v>
      </c>
    </row>
    <row r="267" spans="1:11" s="18" customFormat="1" ht="31.5" hidden="1" customHeight="1" x14ac:dyDescent="0.2">
      <c r="A267" s="156"/>
      <c r="B267" s="31" t="s">
        <v>495</v>
      </c>
      <c r="C267" s="100">
        <v>902</v>
      </c>
      <c r="D267" s="99" t="s">
        <v>6</v>
      </c>
      <c r="E267" s="99" t="s">
        <v>70</v>
      </c>
      <c r="F267" s="99" t="s">
        <v>89</v>
      </c>
      <c r="G267" s="100">
        <v>1</v>
      </c>
      <c r="H267" s="99" t="s">
        <v>2</v>
      </c>
      <c r="I267" s="99" t="s">
        <v>93</v>
      </c>
      <c r="J267" s="99"/>
      <c r="K267" s="80">
        <f>K268</f>
        <v>794.4</v>
      </c>
    </row>
    <row r="268" spans="1:11" s="18" customFormat="1" ht="31.5" hidden="1" customHeight="1" x14ac:dyDescent="0.2">
      <c r="A268" s="156"/>
      <c r="B268" s="1" t="s">
        <v>122</v>
      </c>
      <c r="C268" s="100">
        <v>902</v>
      </c>
      <c r="D268" s="99" t="s">
        <v>6</v>
      </c>
      <c r="E268" s="99" t="s">
        <v>70</v>
      </c>
      <c r="F268" s="99" t="s">
        <v>89</v>
      </c>
      <c r="G268" s="100">
        <v>1</v>
      </c>
      <c r="H268" s="99" t="s">
        <v>2</v>
      </c>
      <c r="I268" s="99" t="s">
        <v>93</v>
      </c>
      <c r="J268" s="99" t="s">
        <v>49</v>
      </c>
      <c r="K268" s="80">
        <f>550+244.4</f>
        <v>794.4</v>
      </c>
    </row>
    <row r="269" spans="1:11" s="18" customFormat="1" ht="47.25" hidden="1" customHeight="1" x14ac:dyDescent="0.2">
      <c r="A269" s="156"/>
      <c r="B269" s="1" t="s">
        <v>342</v>
      </c>
      <c r="C269" s="100">
        <v>902</v>
      </c>
      <c r="D269" s="99" t="s">
        <v>6</v>
      </c>
      <c r="E269" s="99" t="s">
        <v>70</v>
      </c>
      <c r="F269" s="28" t="s">
        <v>89</v>
      </c>
      <c r="G269" s="28" t="s">
        <v>138</v>
      </c>
      <c r="H269" s="28"/>
      <c r="I269" s="28"/>
      <c r="J269" s="99"/>
      <c r="K269" s="80">
        <f t="shared" ref="K269:K271" si="9">K270</f>
        <v>1062.3</v>
      </c>
    </row>
    <row r="270" spans="1:11" s="18" customFormat="1" ht="47.25" hidden="1" customHeight="1" x14ac:dyDescent="0.2">
      <c r="A270" s="156"/>
      <c r="B270" s="1" t="s">
        <v>343</v>
      </c>
      <c r="C270" s="100">
        <v>902</v>
      </c>
      <c r="D270" s="99" t="s">
        <v>6</v>
      </c>
      <c r="E270" s="99" t="s">
        <v>70</v>
      </c>
      <c r="F270" s="28" t="s">
        <v>89</v>
      </c>
      <c r="G270" s="28" t="s">
        <v>138</v>
      </c>
      <c r="H270" s="28" t="s">
        <v>2</v>
      </c>
      <c r="I270" s="28"/>
      <c r="J270" s="99"/>
      <c r="K270" s="80">
        <f t="shared" si="9"/>
        <v>1062.3</v>
      </c>
    </row>
    <row r="271" spans="1:11" s="18" customFormat="1" ht="47.25" hidden="1" customHeight="1" x14ac:dyDescent="0.2">
      <c r="A271" s="156"/>
      <c r="B271" s="1" t="s">
        <v>344</v>
      </c>
      <c r="C271" s="100">
        <v>902</v>
      </c>
      <c r="D271" s="99" t="s">
        <v>6</v>
      </c>
      <c r="E271" s="99" t="s">
        <v>70</v>
      </c>
      <c r="F271" s="28" t="s">
        <v>89</v>
      </c>
      <c r="G271" s="28" t="s">
        <v>138</v>
      </c>
      <c r="H271" s="28" t="s">
        <v>2</v>
      </c>
      <c r="I271" s="28" t="s">
        <v>207</v>
      </c>
      <c r="J271" s="99"/>
      <c r="K271" s="80">
        <f t="shared" si="9"/>
        <v>1062.3</v>
      </c>
    </row>
    <row r="272" spans="1:11" s="18" customFormat="1" ht="31.5" hidden="1" customHeight="1" x14ac:dyDescent="0.2">
      <c r="A272" s="156"/>
      <c r="B272" s="1" t="s">
        <v>122</v>
      </c>
      <c r="C272" s="100">
        <v>902</v>
      </c>
      <c r="D272" s="99" t="s">
        <v>6</v>
      </c>
      <c r="E272" s="99" t="s">
        <v>70</v>
      </c>
      <c r="F272" s="28" t="s">
        <v>89</v>
      </c>
      <c r="G272" s="28" t="s">
        <v>138</v>
      </c>
      <c r="H272" s="28" t="s">
        <v>2</v>
      </c>
      <c r="I272" s="28" t="s">
        <v>207</v>
      </c>
      <c r="J272" s="99" t="s">
        <v>49</v>
      </c>
      <c r="K272" s="80">
        <v>1062.3</v>
      </c>
    </row>
    <row r="273" spans="1:13" s="18" customFormat="1" ht="18" hidden="1" customHeight="1" x14ac:dyDescent="0.2">
      <c r="A273" s="156"/>
      <c r="B273" s="1" t="s">
        <v>41</v>
      </c>
      <c r="C273" s="100">
        <v>902</v>
      </c>
      <c r="D273" s="99" t="s">
        <v>7</v>
      </c>
      <c r="E273" s="28"/>
      <c r="F273" s="28"/>
      <c r="G273" s="97"/>
      <c r="H273" s="28"/>
      <c r="I273" s="28"/>
      <c r="J273" s="28"/>
      <c r="K273" s="80">
        <f>SUM(K274+K295)</f>
        <v>1550018</v>
      </c>
      <c r="L273" s="36"/>
      <c r="M273" s="36"/>
    </row>
    <row r="274" spans="1:13" s="18" customFormat="1" ht="18" hidden="1" customHeight="1" x14ac:dyDescent="0.2">
      <c r="A274" s="156"/>
      <c r="B274" s="1" t="s">
        <v>255</v>
      </c>
      <c r="C274" s="100">
        <v>902</v>
      </c>
      <c r="D274" s="99" t="s">
        <v>7</v>
      </c>
      <c r="E274" s="28" t="s">
        <v>4</v>
      </c>
      <c r="F274" s="28"/>
      <c r="G274" s="97"/>
      <c r="H274" s="28"/>
      <c r="I274" s="28"/>
      <c r="J274" s="28"/>
      <c r="K274" s="80">
        <f>K275+K292</f>
        <v>1550018</v>
      </c>
      <c r="L274" s="36"/>
      <c r="M274" s="36"/>
    </row>
    <row r="275" spans="1:13" s="18" customFormat="1" ht="18" hidden="1" customHeight="1" x14ac:dyDescent="0.2">
      <c r="A275" s="156"/>
      <c r="B275" s="31" t="s">
        <v>363</v>
      </c>
      <c r="C275" s="100">
        <v>902</v>
      </c>
      <c r="D275" s="99" t="s">
        <v>7</v>
      </c>
      <c r="E275" s="28" t="s">
        <v>4</v>
      </c>
      <c r="F275" s="28" t="s">
        <v>4</v>
      </c>
      <c r="G275" s="28"/>
      <c r="H275" s="28"/>
      <c r="I275" s="28"/>
      <c r="J275" s="99"/>
      <c r="K275" s="73">
        <f>K276</f>
        <v>1550018</v>
      </c>
      <c r="L275" s="36"/>
      <c r="M275" s="36"/>
    </row>
    <row r="276" spans="1:13" s="18" customFormat="1" ht="63" hidden="1" customHeight="1" x14ac:dyDescent="0.2">
      <c r="A276" s="156"/>
      <c r="B276" s="1" t="s">
        <v>481</v>
      </c>
      <c r="C276" s="100">
        <v>902</v>
      </c>
      <c r="D276" s="99" t="s">
        <v>7</v>
      </c>
      <c r="E276" s="28" t="s">
        <v>4</v>
      </c>
      <c r="F276" s="28" t="s">
        <v>4</v>
      </c>
      <c r="G276" s="28" t="s">
        <v>90</v>
      </c>
      <c r="H276" s="28"/>
      <c r="I276" s="28"/>
      <c r="J276" s="99"/>
      <c r="K276" s="73">
        <f>K277</f>
        <v>1550018</v>
      </c>
      <c r="L276" s="36"/>
      <c r="M276" s="36"/>
    </row>
    <row r="277" spans="1:13" s="18" customFormat="1" ht="31.5" hidden="1" customHeight="1" x14ac:dyDescent="0.2">
      <c r="A277" s="156"/>
      <c r="B277" s="31" t="s">
        <v>482</v>
      </c>
      <c r="C277" s="100">
        <v>902</v>
      </c>
      <c r="D277" s="99" t="s">
        <v>7</v>
      </c>
      <c r="E277" s="28" t="s">
        <v>4</v>
      </c>
      <c r="F277" s="28" t="s">
        <v>4</v>
      </c>
      <c r="G277" s="28" t="s">
        <v>90</v>
      </c>
      <c r="H277" s="28" t="s">
        <v>2</v>
      </c>
      <c r="I277" s="28"/>
      <c r="J277" s="99"/>
      <c r="K277" s="73">
        <f>K280+K286+K278+K282+K284+K288+K290</f>
        <v>1550018</v>
      </c>
    </row>
    <row r="278" spans="1:13" s="18" customFormat="1" ht="18" hidden="1" customHeight="1" x14ac:dyDescent="0.2">
      <c r="A278" s="156"/>
      <c r="B278" s="31" t="s">
        <v>528</v>
      </c>
      <c r="C278" s="100">
        <v>902</v>
      </c>
      <c r="D278" s="99" t="s">
        <v>7</v>
      </c>
      <c r="E278" s="28" t="s">
        <v>4</v>
      </c>
      <c r="F278" s="28" t="s">
        <v>4</v>
      </c>
      <c r="G278" s="28" t="s">
        <v>90</v>
      </c>
      <c r="H278" s="28" t="s">
        <v>2</v>
      </c>
      <c r="I278" s="28" t="s">
        <v>527</v>
      </c>
      <c r="J278" s="99"/>
      <c r="K278" s="73">
        <f>K279</f>
        <v>0</v>
      </c>
    </row>
    <row r="279" spans="1:13" s="18" customFormat="1" ht="31.5" hidden="1" customHeight="1" x14ac:dyDescent="0.2">
      <c r="A279" s="156"/>
      <c r="B279" s="1" t="s">
        <v>122</v>
      </c>
      <c r="C279" s="100">
        <v>902</v>
      </c>
      <c r="D279" s="99" t="s">
        <v>7</v>
      </c>
      <c r="E279" s="28" t="s">
        <v>4</v>
      </c>
      <c r="F279" s="28" t="s">
        <v>4</v>
      </c>
      <c r="G279" s="28" t="s">
        <v>90</v>
      </c>
      <c r="H279" s="28" t="s">
        <v>2</v>
      </c>
      <c r="I279" s="28" t="s">
        <v>527</v>
      </c>
      <c r="J279" s="99" t="s">
        <v>49</v>
      </c>
      <c r="K279" s="73"/>
    </row>
    <row r="280" spans="1:13" s="18" customFormat="1" ht="18" hidden="1" customHeight="1" x14ac:dyDescent="0.2">
      <c r="A280" s="156"/>
      <c r="B280" s="1" t="s">
        <v>411</v>
      </c>
      <c r="C280" s="100">
        <v>902</v>
      </c>
      <c r="D280" s="99" t="s">
        <v>7</v>
      </c>
      <c r="E280" s="28" t="s">
        <v>4</v>
      </c>
      <c r="F280" s="28" t="s">
        <v>4</v>
      </c>
      <c r="G280" s="28" t="s">
        <v>90</v>
      </c>
      <c r="H280" s="28" t="s">
        <v>2</v>
      </c>
      <c r="I280" s="28" t="s">
        <v>579</v>
      </c>
      <c r="J280" s="99"/>
      <c r="K280" s="73">
        <f>K281</f>
        <v>1549938.3</v>
      </c>
    </row>
    <row r="281" spans="1:13" s="18" customFormat="1" ht="31.5" hidden="1" customHeight="1" x14ac:dyDescent="0.2">
      <c r="A281" s="156"/>
      <c r="B281" s="31" t="s">
        <v>75</v>
      </c>
      <c r="C281" s="100">
        <v>902</v>
      </c>
      <c r="D281" s="99" t="s">
        <v>7</v>
      </c>
      <c r="E281" s="28" t="s">
        <v>4</v>
      </c>
      <c r="F281" s="28" t="s">
        <v>4</v>
      </c>
      <c r="G281" s="28" t="s">
        <v>90</v>
      </c>
      <c r="H281" s="28" t="s">
        <v>2</v>
      </c>
      <c r="I281" s="28" t="s">
        <v>579</v>
      </c>
      <c r="J281" s="99" t="s">
        <v>54</v>
      </c>
      <c r="K281" s="73">
        <f>1542188.7+7749.6</f>
        <v>1549938.3</v>
      </c>
    </row>
    <row r="282" spans="1:13" s="18" customFormat="1" ht="18" hidden="1" customHeight="1" x14ac:dyDescent="0.2">
      <c r="A282" s="156"/>
      <c r="B282" s="1" t="s">
        <v>535</v>
      </c>
      <c r="C282" s="100">
        <v>902</v>
      </c>
      <c r="D282" s="99" t="s">
        <v>7</v>
      </c>
      <c r="E282" s="28" t="s">
        <v>4</v>
      </c>
      <c r="F282" s="28" t="s">
        <v>4</v>
      </c>
      <c r="G282" s="28" t="s">
        <v>90</v>
      </c>
      <c r="H282" s="28" t="s">
        <v>2</v>
      </c>
      <c r="I282" s="28" t="s">
        <v>534</v>
      </c>
      <c r="J282" s="99"/>
      <c r="K282" s="73">
        <f>K283</f>
        <v>0</v>
      </c>
    </row>
    <row r="283" spans="1:13" s="18" customFormat="1" ht="31.5" hidden="1" customHeight="1" x14ac:dyDescent="0.2">
      <c r="A283" s="156"/>
      <c r="B283" s="1" t="s">
        <v>75</v>
      </c>
      <c r="C283" s="100">
        <v>902</v>
      </c>
      <c r="D283" s="99" t="s">
        <v>7</v>
      </c>
      <c r="E283" s="28" t="s">
        <v>4</v>
      </c>
      <c r="F283" s="28" t="s">
        <v>4</v>
      </c>
      <c r="G283" s="28" t="s">
        <v>90</v>
      </c>
      <c r="H283" s="28" t="s">
        <v>2</v>
      </c>
      <c r="I283" s="28" t="s">
        <v>534</v>
      </c>
      <c r="J283" s="99" t="s">
        <v>54</v>
      </c>
      <c r="K283" s="73"/>
    </row>
    <row r="284" spans="1:13" s="18" customFormat="1" ht="18" hidden="1" customHeight="1" x14ac:dyDescent="0.2">
      <c r="A284" s="156"/>
      <c r="B284" s="1" t="s">
        <v>407</v>
      </c>
      <c r="C284" s="100">
        <v>902</v>
      </c>
      <c r="D284" s="99" t="s">
        <v>7</v>
      </c>
      <c r="E284" s="28" t="s">
        <v>4</v>
      </c>
      <c r="F284" s="28" t="s">
        <v>4</v>
      </c>
      <c r="G284" s="28" t="s">
        <v>90</v>
      </c>
      <c r="H284" s="28" t="s">
        <v>2</v>
      </c>
      <c r="I284" s="28" t="s">
        <v>408</v>
      </c>
      <c r="J284" s="99"/>
      <c r="K284" s="73">
        <f>K285</f>
        <v>0</v>
      </c>
    </row>
    <row r="285" spans="1:13" s="18" customFormat="1" ht="31.5" hidden="1" customHeight="1" x14ac:dyDescent="0.2">
      <c r="A285" s="156"/>
      <c r="B285" s="1" t="s">
        <v>75</v>
      </c>
      <c r="C285" s="100">
        <v>902</v>
      </c>
      <c r="D285" s="99" t="s">
        <v>7</v>
      </c>
      <c r="E285" s="28" t="s">
        <v>4</v>
      </c>
      <c r="F285" s="28" t="s">
        <v>4</v>
      </c>
      <c r="G285" s="28" t="s">
        <v>90</v>
      </c>
      <c r="H285" s="28" t="s">
        <v>2</v>
      </c>
      <c r="I285" s="28" t="s">
        <v>408</v>
      </c>
      <c r="J285" s="99" t="s">
        <v>54</v>
      </c>
      <c r="K285" s="73"/>
    </row>
    <row r="286" spans="1:13" s="18" customFormat="1" ht="31.5" hidden="1" customHeight="1" x14ac:dyDescent="0.2">
      <c r="A286" s="156"/>
      <c r="B286" s="1" t="s">
        <v>410</v>
      </c>
      <c r="C286" s="100">
        <v>902</v>
      </c>
      <c r="D286" s="99" t="s">
        <v>7</v>
      </c>
      <c r="E286" s="28" t="s">
        <v>4</v>
      </c>
      <c r="F286" s="28" t="s">
        <v>4</v>
      </c>
      <c r="G286" s="28" t="s">
        <v>90</v>
      </c>
      <c r="H286" s="28" t="s">
        <v>2</v>
      </c>
      <c r="I286" s="28" t="s">
        <v>409</v>
      </c>
      <c r="J286" s="99"/>
      <c r="K286" s="73">
        <f>K287</f>
        <v>0</v>
      </c>
    </row>
    <row r="287" spans="1:13" s="18" customFormat="1" ht="31.5" hidden="1" customHeight="1" x14ac:dyDescent="0.2">
      <c r="A287" s="156"/>
      <c r="B287" s="31" t="s">
        <v>75</v>
      </c>
      <c r="C287" s="100">
        <v>902</v>
      </c>
      <c r="D287" s="99" t="s">
        <v>7</v>
      </c>
      <c r="E287" s="28" t="s">
        <v>4</v>
      </c>
      <c r="F287" s="28" t="s">
        <v>4</v>
      </c>
      <c r="G287" s="28" t="s">
        <v>90</v>
      </c>
      <c r="H287" s="28" t="s">
        <v>2</v>
      </c>
      <c r="I287" s="28" t="s">
        <v>409</v>
      </c>
      <c r="J287" s="99" t="s">
        <v>54</v>
      </c>
      <c r="K287" s="80"/>
    </row>
    <row r="288" spans="1:13" s="18" customFormat="1" ht="47.25" hidden="1" customHeight="1" x14ac:dyDescent="0.2">
      <c r="A288" s="156"/>
      <c r="B288" s="1" t="s">
        <v>551</v>
      </c>
      <c r="C288" s="100">
        <v>902</v>
      </c>
      <c r="D288" s="99" t="s">
        <v>7</v>
      </c>
      <c r="E288" s="28" t="s">
        <v>4</v>
      </c>
      <c r="F288" s="28" t="s">
        <v>4</v>
      </c>
      <c r="G288" s="28" t="s">
        <v>90</v>
      </c>
      <c r="H288" s="28" t="s">
        <v>2</v>
      </c>
      <c r="I288" s="28" t="s">
        <v>466</v>
      </c>
      <c r="J288" s="99"/>
      <c r="K288" s="80">
        <f>K289</f>
        <v>0</v>
      </c>
    </row>
    <row r="289" spans="1:11" s="18" customFormat="1" ht="31.5" hidden="1" customHeight="1" x14ac:dyDescent="0.2">
      <c r="A289" s="156"/>
      <c r="B289" s="1" t="s">
        <v>75</v>
      </c>
      <c r="C289" s="100">
        <v>902</v>
      </c>
      <c r="D289" s="99" t="s">
        <v>7</v>
      </c>
      <c r="E289" s="28" t="s">
        <v>4</v>
      </c>
      <c r="F289" s="28" t="s">
        <v>4</v>
      </c>
      <c r="G289" s="28" t="s">
        <v>90</v>
      </c>
      <c r="H289" s="28" t="s">
        <v>2</v>
      </c>
      <c r="I289" s="28" t="s">
        <v>466</v>
      </c>
      <c r="J289" s="99" t="s">
        <v>54</v>
      </c>
      <c r="K289" s="80"/>
    </row>
    <row r="290" spans="1:11" s="18" customFormat="1" ht="31.5" hidden="1" customHeight="1" x14ac:dyDescent="0.2">
      <c r="A290" s="156"/>
      <c r="B290" s="75" t="s">
        <v>639</v>
      </c>
      <c r="C290" s="76">
        <v>902</v>
      </c>
      <c r="D290" s="71" t="s">
        <v>7</v>
      </c>
      <c r="E290" s="71" t="s">
        <v>4</v>
      </c>
      <c r="F290" s="71" t="s">
        <v>4</v>
      </c>
      <c r="G290" s="71" t="s">
        <v>90</v>
      </c>
      <c r="H290" s="71" t="s">
        <v>2</v>
      </c>
      <c r="I290" s="71" t="s">
        <v>638</v>
      </c>
      <c r="J290" s="71"/>
      <c r="K290" s="80">
        <f>K291</f>
        <v>79.7</v>
      </c>
    </row>
    <row r="291" spans="1:11" s="18" customFormat="1" ht="31.5" hidden="1" customHeight="1" x14ac:dyDescent="0.2">
      <c r="A291" s="156"/>
      <c r="B291" s="75" t="s">
        <v>75</v>
      </c>
      <c r="C291" s="76">
        <v>902</v>
      </c>
      <c r="D291" s="71" t="s">
        <v>7</v>
      </c>
      <c r="E291" s="71" t="s">
        <v>4</v>
      </c>
      <c r="F291" s="71" t="s">
        <v>4</v>
      </c>
      <c r="G291" s="71" t="s">
        <v>90</v>
      </c>
      <c r="H291" s="71" t="s">
        <v>2</v>
      </c>
      <c r="I291" s="71" t="s">
        <v>638</v>
      </c>
      <c r="J291" s="71" t="s">
        <v>54</v>
      </c>
      <c r="K291" s="73">
        <f>37.1+41.8+0.8</f>
        <v>79.7</v>
      </c>
    </row>
    <row r="292" spans="1:11" s="18" customFormat="1" ht="18" hidden="1" customHeight="1" x14ac:dyDescent="0.2">
      <c r="A292" s="156"/>
      <c r="B292" s="1" t="s">
        <v>53</v>
      </c>
      <c r="C292" s="100">
        <v>902</v>
      </c>
      <c r="D292" s="99" t="s">
        <v>7</v>
      </c>
      <c r="E292" s="28" t="s">
        <v>4</v>
      </c>
      <c r="F292" s="28" t="s">
        <v>438</v>
      </c>
      <c r="G292" s="28"/>
      <c r="H292" s="28"/>
      <c r="I292" s="28"/>
      <c r="J292" s="99"/>
      <c r="K292" s="80">
        <f>K293</f>
        <v>0</v>
      </c>
    </row>
    <row r="293" spans="1:11" s="18" customFormat="1" ht="18" hidden="1" customHeight="1" x14ac:dyDescent="0.2">
      <c r="A293" s="156"/>
      <c r="B293" s="1" t="s">
        <v>575</v>
      </c>
      <c r="C293" s="100">
        <v>902</v>
      </c>
      <c r="D293" s="99" t="s">
        <v>7</v>
      </c>
      <c r="E293" s="28" t="s">
        <v>4</v>
      </c>
      <c r="F293" s="28" t="s">
        <v>438</v>
      </c>
      <c r="G293" s="28" t="s">
        <v>576</v>
      </c>
      <c r="H293" s="28" t="s">
        <v>77</v>
      </c>
      <c r="I293" s="28" t="s">
        <v>577</v>
      </c>
      <c r="J293" s="99"/>
      <c r="K293" s="80">
        <f>K294</f>
        <v>0</v>
      </c>
    </row>
    <row r="294" spans="1:11" s="18" customFormat="1" ht="31.5" hidden="1" customHeight="1" x14ac:dyDescent="0.2">
      <c r="A294" s="156"/>
      <c r="B294" s="37" t="s">
        <v>122</v>
      </c>
      <c r="C294" s="100">
        <v>902</v>
      </c>
      <c r="D294" s="99" t="s">
        <v>7</v>
      </c>
      <c r="E294" s="28" t="s">
        <v>4</v>
      </c>
      <c r="F294" s="28" t="s">
        <v>438</v>
      </c>
      <c r="G294" s="28" t="s">
        <v>576</v>
      </c>
      <c r="H294" s="28" t="s">
        <v>77</v>
      </c>
      <c r="I294" s="28" t="s">
        <v>577</v>
      </c>
      <c r="J294" s="99" t="s">
        <v>49</v>
      </c>
      <c r="K294" s="80"/>
    </row>
    <row r="295" spans="1:11" s="18" customFormat="1" ht="18" hidden="1" customHeight="1" x14ac:dyDescent="0.2">
      <c r="A295" s="156"/>
      <c r="B295" s="31" t="s">
        <v>456</v>
      </c>
      <c r="C295" s="100">
        <v>902</v>
      </c>
      <c r="D295" s="99" t="s">
        <v>7</v>
      </c>
      <c r="E295" s="28" t="s">
        <v>5</v>
      </c>
      <c r="F295" s="28"/>
      <c r="G295" s="28"/>
      <c r="H295" s="28"/>
      <c r="I295" s="28"/>
      <c r="J295" s="99"/>
      <c r="K295" s="80">
        <f>K296</f>
        <v>0</v>
      </c>
    </row>
    <row r="296" spans="1:11" s="18" customFormat="1" ht="18" hidden="1" customHeight="1" x14ac:dyDescent="0.2">
      <c r="A296" s="156"/>
      <c r="B296" s="31" t="s">
        <v>524</v>
      </c>
      <c r="C296" s="100">
        <v>902</v>
      </c>
      <c r="D296" s="99" t="s">
        <v>7</v>
      </c>
      <c r="E296" s="28" t="s">
        <v>5</v>
      </c>
      <c r="F296" s="28" t="s">
        <v>30</v>
      </c>
      <c r="G296" s="28"/>
      <c r="H296" s="28"/>
      <c r="I296" s="28"/>
      <c r="J296" s="99"/>
      <c r="K296" s="80">
        <f>K297</f>
        <v>0</v>
      </c>
    </row>
    <row r="297" spans="1:11" s="18" customFormat="1" ht="18" hidden="1" customHeight="1" x14ac:dyDescent="0.2">
      <c r="A297" s="156"/>
      <c r="B297" s="31" t="s">
        <v>489</v>
      </c>
      <c r="C297" s="100">
        <v>902</v>
      </c>
      <c r="D297" s="99" t="s">
        <v>7</v>
      </c>
      <c r="E297" s="28" t="s">
        <v>5</v>
      </c>
      <c r="F297" s="28" t="s">
        <v>30</v>
      </c>
      <c r="G297" s="28" t="s">
        <v>116</v>
      </c>
      <c r="H297" s="28"/>
      <c r="I297" s="28"/>
      <c r="J297" s="99"/>
      <c r="K297" s="80">
        <f>K298</f>
        <v>0</v>
      </c>
    </row>
    <row r="298" spans="1:11" s="18" customFormat="1" ht="31.5" hidden="1" customHeight="1" x14ac:dyDescent="0.2">
      <c r="A298" s="156"/>
      <c r="B298" s="31" t="s">
        <v>525</v>
      </c>
      <c r="C298" s="100">
        <v>902</v>
      </c>
      <c r="D298" s="99" t="s">
        <v>7</v>
      </c>
      <c r="E298" s="28" t="s">
        <v>5</v>
      </c>
      <c r="F298" s="28" t="s">
        <v>30</v>
      </c>
      <c r="G298" s="28" t="s">
        <v>116</v>
      </c>
      <c r="H298" s="28" t="s">
        <v>2</v>
      </c>
      <c r="I298" s="28"/>
      <c r="J298" s="99"/>
      <c r="K298" s="80">
        <f>K303+K305+K299+K301</f>
        <v>0</v>
      </c>
    </row>
    <row r="299" spans="1:11" s="18" customFormat="1" ht="18" hidden="1" customHeight="1" x14ac:dyDescent="0.2">
      <c r="A299" s="156"/>
      <c r="B299" s="34" t="s">
        <v>530</v>
      </c>
      <c r="C299" s="100">
        <v>902</v>
      </c>
      <c r="D299" s="99" t="s">
        <v>7</v>
      </c>
      <c r="E299" s="28" t="s">
        <v>5</v>
      </c>
      <c r="F299" s="28" t="s">
        <v>30</v>
      </c>
      <c r="G299" s="28" t="s">
        <v>116</v>
      </c>
      <c r="H299" s="28" t="s">
        <v>2</v>
      </c>
      <c r="I299" s="28" t="s">
        <v>537</v>
      </c>
      <c r="J299" s="99"/>
      <c r="K299" s="80">
        <f>K300</f>
        <v>0</v>
      </c>
    </row>
    <row r="300" spans="1:11" s="18" customFormat="1" ht="31.5" hidden="1" customHeight="1" x14ac:dyDescent="0.2">
      <c r="A300" s="156"/>
      <c r="B300" s="37" t="s">
        <v>122</v>
      </c>
      <c r="C300" s="100">
        <v>902</v>
      </c>
      <c r="D300" s="99" t="s">
        <v>7</v>
      </c>
      <c r="E300" s="28" t="s">
        <v>5</v>
      </c>
      <c r="F300" s="28" t="s">
        <v>30</v>
      </c>
      <c r="G300" s="28" t="s">
        <v>116</v>
      </c>
      <c r="H300" s="28" t="s">
        <v>2</v>
      </c>
      <c r="I300" s="28" t="s">
        <v>537</v>
      </c>
      <c r="J300" s="99" t="s">
        <v>49</v>
      </c>
      <c r="K300" s="80"/>
    </row>
    <row r="301" spans="1:11" s="18" customFormat="1" ht="31.5" hidden="1" customHeight="1" x14ac:dyDescent="0.2">
      <c r="A301" s="156"/>
      <c r="B301" s="34" t="s">
        <v>539</v>
      </c>
      <c r="C301" s="100">
        <v>902</v>
      </c>
      <c r="D301" s="99" t="s">
        <v>7</v>
      </c>
      <c r="E301" s="28" t="s">
        <v>5</v>
      </c>
      <c r="F301" s="28" t="s">
        <v>30</v>
      </c>
      <c r="G301" s="28" t="s">
        <v>116</v>
      </c>
      <c r="H301" s="28" t="s">
        <v>2</v>
      </c>
      <c r="I301" s="28" t="s">
        <v>538</v>
      </c>
      <c r="J301" s="99"/>
      <c r="K301" s="80">
        <f>K302</f>
        <v>0</v>
      </c>
    </row>
    <row r="302" spans="1:11" s="18" customFormat="1" ht="31.5" hidden="1" customHeight="1" x14ac:dyDescent="0.2">
      <c r="A302" s="156"/>
      <c r="B302" s="37" t="s">
        <v>122</v>
      </c>
      <c r="C302" s="100">
        <v>902</v>
      </c>
      <c r="D302" s="99" t="s">
        <v>7</v>
      </c>
      <c r="E302" s="28" t="s">
        <v>5</v>
      </c>
      <c r="F302" s="28" t="s">
        <v>30</v>
      </c>
      <c r="G302" s="28" t="s">
        <v>116</v>
      </c>
      <c r="H302" s="28" t="s">
        <v>2</v>
      </c>
      <c r="I302" s="28" t="s">
        <v>538</v>
      </c>
      <c r="J302" s="99" t="s">
        <v>49</v>
      </c>
      <c r="K302" s="80"/>
    </row>
    <row r="303" spans="1:11" s="18" customFormat="1" ht="18" hidden="1" customHeight="1" x14ac:dyDescent="0.2">
      <c r="A303" s="156"/>
      <c r="B303" s="31" t="s">
        <v>526</v>
      </c>
      <c r="C303" s="100">
        <v>902</v>
      </c>
      <c r="D303" s="99" t="s">
        <v>7</v>
      </c>
      <c r="E303" s="28" t="s">
        <v>5</v>
      </c>
      <c r="F303" s="28" t="s">
        <v>30</v>
      </c>
      <c r="G303" s="28" t="s">
        <v>116</v>
      </c>
      <c r="H303" s="28" t="s">
        <v>2</v>
      </c>
      <c r="I303" s="28" t="s">
        <v>523</v>
      </c>
      <c r="J303" s="99"/>
      <c r="K303" s="80">
        <f>K304</f>
        <v>0</v>
      </c>
    </row>
    <row r="304" spans="1:11" s="18" customFormat="1" ht="31.5" hidden="1" customHeight="1" x14ac:dyDescent="0.2">
      <c r="A304" s="156"/>
      <c r="B304" s="1" t="s">
        <v>122</v>
      </c>
      <c r="C304" s="100">
        <v>902</v>
      </c>
      <c r="D304" s="99" t="s">
        <v>7</v>
      </c>
      <c r="E304" s="28" t="s">
        <v>5</v>
      </c>
      <c r="F304" s="28" t="s">
        <v>30</v>
      </c>
      <c r="G304" s="28" t="s">
        <v>116</v>
      </c>
      <c r="H304" s="28" t="s">
        <v>2</v>
      </c>
      <c r="I304" s="28" t="s">
        <v>523</v>
      </c>
      <c r="J304" s="99" t="s">
        <v>49</v>
      </c>
      <c r="K304" s="80"/>
    </row>
    <row r="305" spans="1:11" s="18" customFormat="1" ht="18" hidden="1" customHeight="1" x14ac:dyDescent="0.2">
      <c r="A305" s="156"/>
      <c r="B305" s="1" t="s">
        <v>530</v>
      </c>
      <c r="C305" s="100">
        <v>902</v>
      </c>
      <c r="D305" s="99" t="s">
        <v>7</v>
      </c>
      <c r="E305" s="28" t="s">
        <v>5</v>
      </c>
      <c r="F305" s="28" t="s">
        <v>30</v>
      </c>
      <c r="G305" s="28" t="s">
        <v>116</v>
      </c>
      <c r="H305" s="28" t="s">
        <v>2</v>
      </c>
      <c r="I305" s="28" t="s">
        <v>444</v>
      </c>
      <c r="J305" s="99"/>
      <c r="K305" s="80">
        <f>K306</f>
        <v>0</v>
      </c>
    </row>
    <row r="306" spans="1:11" s="18" customFormat="1" ht="31.5" hidden="1" customHeight="1" x14ac:dyDescent="0.2">
      <c r="A306" s="156"/>
      <c r="B306" s="1" t="s">
        <v>122</v>
      </c>
      <c r="C306" s="100">
        <v>902</v>
      </c>
      <c r="D306" s="99" t="s">
        <v>7</v>
      </c>
      <c r="E306" s="28" t="s">
        <v>5</v>
      </c>
      <c r="F306" s="28" t="s">
        <v>30</v>
      </c>
      <c r="G306" s="28" t="s">
        <v>116</v>
      </c>
      <c r="H306" s="28" t="s">
        <v>2</v>
      </c>
      <c r="I306" s="28" t="s">
        <v>444</v>
      </c>
      <c r="J306" s="99" t="s">
        <v>49</v>
      </c>
      <c r="K306" s="80"/>
    </row>
    <row r="307" spans="1:11" s="18" customFormat="1" ht="18" hidden="1" customHeight="1" x14ac:dyDescent="0.2">
      <c r="A307" s="156"/>
      <c r="B307" s="1" t="s">
        <v>18</v>
      </c>
      <c r="C307" s="100">
        <v>902</v>
      </c>
      <c r="D307" s="99" t="s">
        <v>8</v>
      </c>
      <c r="E307" s="99"/>
      <c r="F307" s="28"/>
      <c r="G307" s="28"/>
      <c r="H307" s="28"/>
      <c r="I307" s="28"/>
      <c r="J307" s="99"/>
      <c r="K307" s="80">
        <f t="shared" ref="K307:K312" si="10">K308</f>
        <v>439</v>
      </c>
    </row>
    <row r="308" spans="1:11" s="18" customFormat="1" ht="17.25" hidden="1" customHeight="1" x14ac:dyDescent="0.2">
      <c r="A308" s="156"/>
      <c r="B308" s="1" t="s">
        <v>229</v>
      </c>
      <c r="C308" s="100">
        <v>902</v>
      </c>
      <c r="D308" s="99" t="s">
        <v>8</v>
      </c>
      <c r="E308" s="99" t="s">
        <v>7</v>
      </c>
      <c r="F308" s="28"/>
      <c r="G308" s="28"/>
      <c r="H308" s="28"/>
      <c r="I308" s="28"/>
      <c r="J308" s="99"/>
      <c r="K308" s="80">
        <f t="shared" si="10"/>
        <v>439</v>
      </c>
    </row>
    <row r="309" spans="1:11" s="18" customFormat="1" ht="31.5" hidden="1" customHeight="1" x14ac:dyDescent="0.2">
      <c r="A309" s="156"/>
      <c r="B309" s="1" t="s">
        <v>320</v>
      </c>
      <c r="C309" s="100">
        <v>902</v>
      </c>
      <c r="D309" s="99" t="s">
        <v>8</v>
      </c>
      <c r="E309" s="99" t="s">
        <v>7</v>
      </c>
      <c r="F309" s="28" t="s">
        <v>8</v>
      </c>
      <c r="G309" s="28"/>
      <c r="H309" s="28"/>
      <c r="I309" s="28"/>
      <c r="J309" s="99"/>
      <c r="K309" s="80">
        <f t="shared" si="10"/>
        <v>439</v>
      </c>
    </row>
    <row r="310" spans="1:11" s="18" customFormat="1" ht="31.5" hidden="1" customHeight="1" x14ac:dyDescent="0.2">
      <c r="A310" s="156"/>
      <c r="B310" s="1" t="s">
        <v>321</v>
      </c>
      <c r="C310" s="100">
        <v>902</v>
      </c>
      <c r="D310" s="99" t="s">
        <v>8</v>
      </c>
      <c r="E310" s="99" t="s">
        <v>7</v>
      </c>
      <c r="F310" s="28" t="s">
        <v>8</v>
      </c>
      <c r="G310" s="28" t="s">
        <v>90</v>
      </c>
      <c r="H310" s="28"/>
      <c r="I310" s="28"/>
      <c r="J310" s="99"/>
      <c r="K310" s="80">
        <f t="shared" si="10"/>
        <v>439</v>
      </c>
    </row>
    <row r="311" spans="1:11" s="18" customFormat="1" ht="31.5" hidden="1" customHeight="1" x14ac:dyDescent="0.2">
      <c r="A311" s="156"/>
      <c r="B311" s="1" t="s">
        <v>91</v>
      </c>
      <c r="C311" s="100">
        <v>902</v>
      </c>
      <c r="D311" s="99" t="s">
        <v>8</v>
      </c>
      <c r="E311" s="99" t="s">
        <v>7</v>
      </c>
      <c r="F311" s="28" t="s">
        <v>8</v>
      </c>
      <c r="G311" s="28" t="s">
        <v>90</v>
      </c>
      <c r="H311" s="28" t="s">
        <v>4</v>
      </c>
      <c r="I311" s="28"/>
      <c r="J311" s="99"/>
      <c r="K311" s="80">
        <f>K312+K314</f>
        <v>439</v>
      </c>
    </row>
    <row r="312" spans="1:11" s="18" customFormat="1" ht="18" hidden="1" customHeight="1" x14ac:dyDescent="0.2">
      <c r="A312" s="156"/>
      <c r="B312" s="1" t="s">
        <v>231</v>
      </c>
      <c r="C312" s="100">
        <v>902</v>
      </c>
      <c r="D312" s="99" t="s">
        <v>8</v>
      </c>
      <c r="E312" s="99" t="s">
        <v>7</v>
      </c>
      <c r="F312" s="28" t="s">
        <v>8</v>
      </c>
      <c r="G312" s="28" t="s">
        <v>90</v>
      </c>
      <c r="H312" s="28" t="s">
        <v>4</v>
      </c>
      <c r="I312" s="28" t="s">
        <v>230</v>
      </c>
      <c r="J312" s="99"/>
      <c r="K312" s="80">
        <f t="shared" si="10"/>
        <v>439</v>
      </c>
    </row>
    <row r="313" spans="1:11" s="18" customFormat="1" ht="31.5" hidden="1" customHeight="1" x14ac:dyDescent="0.2">
      <c r="A313" s="156"/>
      <c r="B313" s="1" t="s">
        <v>122</v>
      </c>
      <c r="C313" s="100">
        <v>902</v>
      </c>
      <c r="D313" s="99" t="s">
        <v>8</v>
      </c>
      <c r="E313" s="99" t="s">
        <v>7</v>
      </c>
      <c r="F313" s="28" t="s">
        <v>8</v>
      </c>
      <c r="G313" s="28" t="s">
        <v>90</v>
      </c>
      <c r="H313" s="28" t="s">
        <v>4</v>
      </c>
      <c r="I313" s="28" t="s">
        <v>230</v>
      </c>
      <c r="J313" s="99" t="s">
        <v>49</v>
      </c>
      <c r="K313" s="80">
        <f>120+319</f>
        <v>439</v>
      </c>
    </row>
    <row r="314" spans="1:11" s="18" customFormat="1" ht="31.5" hidden="1" customHeight="1" x14ac:dyDescent="0.2">
      <c r="A314" s="156"/>
      <c r="B314" s="1" t="s">
        <v>626</v>
      </c>
      <c r="C314" s="100">
        <v>902</v>
      </c>
      <c r="D314" s="99" t="s">
        <v>8</v>
      </c>
      <c r="E314" s="99" t="s">
        <v>7</v>
      </c>
      <c r="F314" s="28" t="s">
        <v>8</v>
      </c>
      <c r="G314" s="28" t="s">
        <v>90</v>
      </c>
      <c r="H314" s="28" t="s">
        <v>4</v>
      </c>
      <c r="I314" s="28" t="s">
        <v>627</v>
      </c>
      <c r="J314" s="99"/>
      <c r="K314" s="80">
        <f>K315</f>
        <v>0</v>
      </c>
    </row>
    <row r="315" spans="1:11" s="18" customFormat="1" ht="31.5" hidden="1" customHeight="1" x14ac:dyDescent="0.2">
      <c r="A315" s="156"/>
      <c r="B315" s="1" t="s">
        <v>122</v>
      </c>
      <c r="C315" s="100">
        <v>902</v>
      </c>
      <c r="D315" s="99" t="s">
        <v>8</v>
      </c>
      <c r="E315" s="99" t="s">
        <v>7</v>
      </c>
      <c r="F315" s="28" t="s">
        <v>8</v>
      </c>
      <c r="G315" s="28" t="s">
        <v>90</v>
      </c>
      <c r="H315" s="28" t="s">
        <v>4</v>
      </c>
      <c r="I315" s="28" t="s">
        <v>627</v>
      </c>
      <c r="J315" s="99" t="s">
        <v>49</v>
      </c>
      <c r="K315" s="80"/>
    </row>
    <row r="316" spans="1:11" s="18" customFormat="1" ht="18" hidden="1" customHeight="1" x14ac:dyDescent="0.2">
      <c r="A316" s="156"/>
      <c r="B316" s="1" t="s">
        <v>71</v>
      </c>
      <c r="C316" s="100">
        <v>902</v>
      </c>
      <c r="D316" s="28" t="s">
        <v>17</v>
      </c>
      <c r="E316" s="28"/>
      <c r="F316" s="28"/>
      <c r="G316" s="28"/>
      <c r="H316" s="28"/>
      <c r="I316" s="28"/>
      <c r="J316" s="28"/>
      <c r="K316" s="80">
        <f>SUM(K317)</f>
        <v>11091.1</v>
      </c>
    </row>
    <row r="317" spans="1:11" s="18" customFormat="1" ht="18" hidden="1" customHeight="1" x14ac:dyDescent="0.2">
      <c r="A317" s="156"/>
      <c r="B317" s="38" t="s">
        <v>45</v>
      </c>
      <c r="C317" s="100">
        <v>902</v>
      </c>
      <c r="D317" s="28" t="s">
        <v>72</v>
      </c>
      <c r="E317" s="28" t="s">
        <v>6</v>
      </c>
      <c r="F317" s="28"/>
      <c r="G317" s="28"/>
      <c r="H317" s="28"/>
      <c r="I317" s="28"/>
      <c r="J317" s="28"/>
      <c r="K317" s="80">
        <f>SUM(K323+K318)</f>
        <v>11091.1</v>
      </c>
    </row>
    <row r="318" spans="1:11" s="18" customFormat="1" ht="31.5" hidden="1" customHeight="1" x14ac:dyDescent="0.2">
      <c r="A318" s="156"/>
      <c r="B318" s="1" t="s">
        <v>159</v>
      </c>
      <c r="C318" s="100">
        <v>902</v>
      </c>
      <c r="D318" s="28" t="s">
        <v>72</v>
      </c>
      <c r="E318" s="28" t="s">
        <v>6</v>
      </c>
      <c r="F318" s="28" t="s">
        <v>70</v>
      </c>
      <c r="G318" s="97"/>
      <c r="H318" s="28"/>
      <c r="I318" s="28"/>
      <c r="J318" s="28"/>
      <c r="K318" s="80">
        <f>K319</f>
        <v>0</v>
      </c>
    </row>
    <row r="319" spans="1:11" s="18" customFormat="1" ht="47.25" hidden="1" customHeight="1" x14ac:dyDescent="0.2">
      <c r="A319" s="156"/>
      <c r="B319" s="1" t="s">
        <v>322</v>
      </c>
      <c r="C319" s="100">
        <v>902</v>
      </c>
      <c r="D319" s="28" t="s">
        <v>72</v>
      </c>
      <c r="E319" s="28" t="s">
        <v>6</v>
      </c>
      <c r="F319" s="28" t="s">
        <v>70</v>
      </c>
      <c r="G319" s="28" t="s">
        <v>90</v>
      </c>
      <c r="H319" s="28"/>
      <c r="I319" s="28"/>
      <c r="J319" s="28"/>
      <c r="K319" s="80">
        <f>K320</f>
        <v>0</v>
      </c>
    </row>
    <row r="320" spans="1:11" s="18" customFormat="1" ht="47.25" hidden="1" customHeight="1" x14ac:dyDescent="0.2">
      <c r="A320" s="156"/>
      <c r="B320" s="1" t="s">
        <v>323</v>
      </c>
      <c r="C320" s="100">
        <v>902</v>
      </c>
      <c r="D320" s="28" t="s">
        <v>72</v>
      </c>
      <c r="E320" s="28" t="s">
        <v>6</v>
      </c>
      <c r="F320" s="28" t="s">
        <v>70</v>
      </c>
      <c r="G320" s="28" t="s">
        <v>90</v>
      </c>
      <c r="H320" s="28" t="s">
        <v>2</v>
      </c>
      <c r="I320" s="28"/>
      <c r="J320" s="28"/>
      <c r="K320" s="80">
        <f>K321</f>
        <v>0</v>
      </c>
    </row>
    <row r="321" spans="1:11" s="18" customFormat="1" ht="78.75" hidden="1" customHeight="1" x14ac:dyDescent="0.2">
      <c r="A321" s="156"/>
      <c r="B321" s="1" t="s">
        <v>324</v>
      </c>
      <c r="C321" s="100">
        <v>902</v>
      </c>
      <c r="D321" s="28" t="s">
        <v>72</v>
      </c>
      <c r="E321" s="28" t="s">
        <v>6</v>
      </c>
      <c r="F321" s="28" t="s">
        <v>70</v>
      </c>
      <c r="G321" s="28" t="s">
        <v>90</v>
      </c>
      <c r="H321" s="28" t="s">
        <v>2</v>
      </c>
      <c r="I321" s="28" t="s">
        <v>273</v>
      </c>
      <c r="J321" s="28"/>
      <c r="K321" s="80">
        <f>K322</f>
        <v>0</v>
      </c>
    </row>
    <row r="322" spans="1:11" s="18" customFormat="1" ht="31.5" hidden="1" customHeight="1" x14ac:dyDescent="0.2">
      <c r="A322" s="156"/>
      <c r="B322" s="1" t="s">
        <v>122</v>
      </c>
      <c r="C322" s="100">
        <v>902</v>
      </c>
      <c r="D322" s="28" t="s">
        <v>72</v>
      </c>
      <c r="E322" s="28" t="s">
        <v>6</v>
      </c>
      <c r="F322" s="28" t="s">
        <v>70</v>
      </c>
      <c r="G322" s="28" t="s">
        <v>90</v>
      </c>
      <c r="H322" s="28" t="s">
        <v>2</v>
      </c>
      <c r="I322" s="28" t="s">
        <v>273</v>
      </c>
      <c r="J322" s="28" t="s">
        <v>49</v>
      </c>
      <c r="K322" s="80"/>
    </row>
    <row r="323" spans="1:11" s="18" customFormat="1" ht="18" hidden="1" customHeight="1" x14ac:dyDescent="0.2">
      <c r="A323" s="156"/>
      <c r="B323" s="31" t="s">
        <v>661</v>
      </c>
      <c r="C323" s="100">
        <v>902</v>
      </c>
      <c r="D323" s="71" t="s">
        <v>72</v>
      </c>
      <c r="E323" s="71" t="s">
        <v>6</v>
      </c>
      <c r="F323" s="71" t="s">
        <v>10</v>
      </c>
      <c r="G323" s="71"/>
      <c r="H323" s="71"/>
      <c r="I323" s="71"/>
      <c r="J323" s="71"/>
      <c r="K323" s="73">
        <f t="shared" ref="K323:K326" si="11">SUM(K324)</f>
        <v>11091.1</v>
      </c>
    </row>
    <row r="324" spans="1:11" s="18" customFormat="1" ht="33.6" hidden="1" customHeight="1" x14ac:dyDescent="0.2">
      <c r="A324" s="156"/>
      <c r="B324" s="31" t="s">
        <v>662</v>
      </c>
      <c r="C324" s="100">
        <v>902</v>
      </c>
      <c r="D324" s="71" t="s">
        <v>72</v>
      </c>
      <c r="E324" s="71" t="s">
        <v>6</v>
      </c>
      <c r="F324" s="71" t="s">
        <v>10</v>
      </c>
      <c r="G324" s="71" t="s">
        <v>90</v>
      </c>
      <c r="H324" s="71"/>
      <c r="I324" s="71"/>
      <c r="J324" s="71"/>
      <c r="K324" s="73">
        <f t="shared" si="11"/>
        <v>11091.1</v>
      </c>
    </row>
    <row r="325" spans="1:11" s="18" customFormat="1" ht="31.5" hidden="1" customHeight="1" x14ac:dyDescent="0.2">
      <c r="A325" s="156"/>
      <c r="B325" s="31" t="s">
        <v>663</v>
      </c>
      <c r="C325" s="100">
        <v>902</v>
      </c>
      <c r="D325" s="71" t="s">
        <v>72</v>
      </c>
      <c r="E325" s="71" t="s">
        <v>6</v>
      </c>
      <c r="F325" s="71" t="s">
        <v>10</v>
      </c>
      <c r="G325" s="71" t="s">
        <v>90</v>
      </c>
      <c r="H325" s="71" t="s">
        <v>2</v>
      </c>
      <c r="I325" s="71"/>
      <c r="J325" s="71"/>
      <c r="K325" s="73">
        <f t="shared" si="11"/>
        <v>11091.1</v>
      </c>
    </row>
    <row r="326" spans="1:11" s="18" customFormat="1" ht="31.5" hidden="1" customHeight="1" x14ac:dyDescent="0.2">
      <c r="A326" s="156"/>
      <c r="B326" s="31" t="s">
        <v>664</v>
      </c>
      <c r="C326" s="100">
        <v>902</v>
      </c>
      <c r="D326" s="71" t="s">
        <v>72</v>
      </c>
      <c r="E326" s="71" t="s">
        <v>6</v>
      </c>
      <c r="F326" s="71" t="s">
        <v>10</v>
      </c>
      <c r="G326" s="71" t="s">
        <v>90</v>
      </c>
      <c r="H326" s="71" t="s">
        <v>2</v>
      </c>
      <c r="I326" s="71" t="s">
        <v>96</v>
      </c>
      <c r="J326" s="71"/>
      <c r="K326" s="73">
        <f t="shared" si="11"/>
        <v>11091.1</v>
      </c>
    </row>
    <row r="327" spans="1:11" s="18" customFormat="1" ht="31.5" hidden="1" customHeight="1" x14ac:dyDescent="0.2">
      <c r="A327" s="156"/>
      <c r="B327" s="1" t="s">
        <v>122</v>
      </c>
      <c r="C327" s="100">
        <v>902</v>
      </c>
      <c r="D327" s="71" t="s">
        <v>72</v>
      </c>
      <c r="E327" s="71" t="s">
        <v>6</v>
      </c>
      <c r="F327" s="71" t="s">
        <v>10</v>
      </c>
      <c r="G327" s="71" t="s">
        <v>90</v>
      </c>
      <c r="H327" s="71" t="s">
        <v>2</v>
      </c>
      <c r="I327" s="71" t="s">
        <v>96</v>
      </c>
      <c r="J327" s="71" t="s">
        <v>49</v>
      </c>
      <c r="K327" s="73">
        <v>11091.1</v>
      </c>
    </row>
    <row r="328" spans="1:11" s="18" customFormat="1" ht="18" hidden="1" customHeight="1" x14ac:dyDescent="0.2">
      <c r="A328" s="156"/>
      <c r="B328" s="39" t="s">
        <v>290</v>
      </c>
      <c r="C328" s="100">
        <v>902</v>
      </c>
      <c r="D328" s="28" t="s">
        <v>24</v>
      </c>
      <c r="E328" s="28"/>
      <c r="F328" s="28"/>
      <c r="G328" s="28"/>
      <c r="H328" s="28"/>
      <c r="I328" s="28"/>
      <c r="J328" s="28"/>
      <c r="K328" s="80">
        <f t="shared" ref="K328:K332" si="12">SUM(K329)</f>
        <v>0</v>
      </c>
    </row>
    <row r="329" spans="1:11" s="18" customFormat="1" ht="18" hidden="1" customHeight="1" x14ac:dyDescent="0.2">
      <c r="A329" s="156"/>
      <c r="B329" s="39" t="s">
        <v>291</v>
      </c>
      <c r="C329" s="100">
        <v>902</v>
      </c>
      <c r="D329" s="28" t="s">
        <v>24</v>
      </c>
      <c r="E329" s="28" t="s">
        <v>4</v>
      </c>
      <c r="F329" s="28"/>
      <c r="G329" s="28"/>
      <c r="H329" s="28"/>
      <c r="I329" s="28"/>
      <c r="J329" s="28"/>
      <c r="K329" s="80">
        <f t="shared" si="12"/>
        <v>0</v>
      </c>
    </row>
    <row r="330" spans="1:11" s="18" customFormat="1" ht="18" hidden="1" customHeight="1" x14ac:dyDescent="0.2">
      <c r="A330" s="156"/>
      <c r="B330" s="1" t="s">
        <v>345</v>
      </c>
      <c r="C330" s="100">
        <v>902</v>
      </c>
      <c r="D330" s="28" t="s">
        <v>24</v>
      </c>
      <c r="E330" s="28" t="s">
        <v>4</v>
      </c>
      <c r="F330" s="28" t="s">
        <v>4</v>
      </c>
      <c r="G330" s="97"/>
      <c r="H330" s="28"/>
      <c r="I330" s="28"/>
      <c r="J330" s="28"/>
      <c r="K330" s="80">
        <f t="shared" si="12"/>
        <v>0</v>
      </c>
    </row>
    <row r="331" spans="1:11" s="18" customFormat="1" ht="64.900000000000006" hidden="1" customHeight="1" x14ac:dyDescent="0.2">
      <c r="A331" s="156"/>
      <c r="B331" s="1" t="s">
        <v>481</v>
      </c>
      <c r="C331" s="100">
        <v>902</v>
      </c>
      <c r="D331" s="28" t="s">
        <v>24</v>
      </c>
      <c r="E331" s="28" t="s">
        <v>4</v>
      </c>
      <c r="F331" s="28" t="s">
        <v>4</v>
      </c>
      <c r="G331" s="97">
        <v>1</v>
      </c>
      <c r="H331" s="28"/>
      <c r="I331" s="28"/>
      <c r="J331" s="28"/>
      <c r="K331" s="80">
        <f t="shared" si="12"/>
        <v>0</v>
      </c>
    </row>
    <row r="332" spans="1:11" s="18" customFormat="1" ht="31.5" hidden="1" customHeight="1" x14ac:dyDescent="0.2">
      <c r="A332" s="156"/>
      <c r="B332" s="31" t="s">
        <v>482</v>
      </c>
      <c r="C332" s="100">
        <v>902</v>
      </c>
      <c r="D332" s="28" t="s">
        <v>24</v>
      </c>
      <c r="E332" s="28" t="s">
        <v>4</v>
      </c>
      <c r="F332" s="28" t="s">
        <v>4</v>
      </c>
      <c r="G332" s="97">
        <v>1</v>
      </c>
      <c r="H332" s="28" t="s">
        <v>2</v>
      </c>
      <c r="I332" s="28"/>
      <c r="J332" s="28"/>
      <c r="K332" s="80">
        <f t="shared" si="12"/>
        <v>0</v>
      </c>
    </row>
    <row r="333" spans="1:11" s="18" customFormat="1" ht="126" hidden="1" customHeight="1" x14ac:dyDescent="0.2">
      <c r="A333" s="156"/>
      <c r="B333" s="1" t="s">
        <v>289</v>
      </c>
      <c r="C333" s="100">
        <v>902</v>
      </c>
      <c r="D333" s="28" t="s">
        <v>24</v>
      </c>
      <c r="E333" s="28" t="s">
        <v>4</v>
      </c>
      <c r="F333" s="28" t="s">
        <v>4</v>
      </c>
      <c r="G333" s="97">
        <v>1</v>
      </c>
      <c r="H333" s="28" t="s">
        <v>2</v>
      </c>
      <c r="I333" s="28" t="s">
        <v>288</v>
      </c>
      <c r="J333" s="28"/>
      <c r="K333" s="80">
        <f>SUM(K334+K335)</f>
        <v>0</v>
      </c>
    </row>
    <row r="334" spans="1:11" s="18" customFormat="1" ht="31.5" hidden="1" customHeight="1" x14ac:dyDescent="0.2">
      <c r="A334" s="156"/>
      <c r="B334" s="1" t="s">
        <v>75</v>
      </c>
      <c r="C334" s="100">
        <v>902</v>
      </c>
      <c r="D334" s="28" t="s">
        <v>24</v>
      </c>
      <c r="E334" s="28" t="s">
        <v>4</v>
      </c>
      <c r="F334" s="28" t="s">
        <v>4</v>
      </c>
      <c r="G334" s="97">
        <v>1</v>
      </c>
      <c r="H334" s="28" t="s">
        <v>2</v>
      </c>
      <c r="I334" s="28" t="s">
        <v>288</v>
      </c>
      <c r="J334" s="28" t="s">
        <v>54</v>
      </c>
      <c r="K334" s="80"/>
    </row>
    <row r="335" spans="1:11" s="18" customFormat="1" ht="31.5" hidden="1" customHeight="1" x14ac:dyDescent="0.2">
      <c r="A335" s="156"/>
      <c r="B335" s="1" t="s">
        <v>122</v>
      </c>
      <c r="C335" s="100">
        <v>902</v>
      </c>
      <c r="D335" s="28" t="s">
        <v>24</v>
      </c>
      <c r="E335" s="28" t="s">
        <v>4</v>
      </c>
      <c r="F335" s="28" t="s">
        <v>4</v>
      </c>
      <c r="G335" s="97">
        <v>1</v>
      </c>
      <c r="H335" s="28" t="s">
        <v>2</v>
      </c>
      <c r="I335" s="28" t="s">
        <v>288</v>
      </c>
      <c r="J335" s="28" t="s">
        <v>49</v>
      </c>
      <c r="K335" s="80"/>
    </row>
    <row r="336" spans="1:11" s="18" customFormat="1" ht="18" hidden="1" customHeight="1" x14ac:dyDescent="0.2">
      <c r="A336" s="156"/>
      <c r="B336" s="1" t="s">
        <v>20</v>
      </c>
      <c r="C336" s="100">
        <v>902</v>
      </c>
      <c r="D336" s="28">
        <v>10</v>
      </c>
      <c r="E336" s="28"/>
      <c r="F336" s="28"/>
      <c r="G336" s="97"/>
      <c r="H336" s="28"/>
      <c r="I336" s="28"/>
      <c r="J336" s="28"/>
      <c r="K336" s="80">
        <f>SUM(K337+K343+K355+K361)</f>
        <v>127212</v>
      </c>
    </row>
    <row r="337" spans="1:11" s="18" customFormat="1" ht="18" hidden="1" customHeight="1" x14ac:dyDescent="0.2">
      <c r="A337" s="156"/>
      <c r="B337" s="38" t="s">
        <v>42</v>
      </c>
      <c r="C337" s="100">
        <v>902</v>
      </c>
      <c r="D337" s="28" t="s">
        <v>21</v>
      </c>
      <c r="E337" s="28" t="s">
        <v>2</v>
      </c>
      <c r="F337" s="28"/>
      <c r="G337" s="97"/>
      <c r="H337" s="28"/>
      <c r="I337" s="28"/>
      <c r="J337" s="28"/>
      <c r="K337" s="80">
        <f t="shared" ref="K337:K339" si="13">SUM(K338)</f>
        <v>21223.8</v>
      </c>
    </row>
    <row r="338" spans="1:11" s="18" customFormat="1" ht="31.5" hidden="1" customHeight="1" x14ac:dyDescent="0.2">
      <c r="A338" s="156"/>
      <c r="B338" s="31" t="s">
        <v>346</v>
      </c>
      <c r="C338" s="100">
        <v>902</v>
      </c>
      <c r="D338" s="28" t="s">
        <v>21</v>
      </c>
      <c r="E338" s="28" t="s">
        <v>2</v>
      </c>
      <c r="F338" s="28" t="s">
        <v>97</v>
      </c>
      <c r="G338" s="97"/>
      <c r="H338" s="28"/>
      <c r="I338" s="28"/>
      <c r="J338" s="28"/>
      <c r="K338" s="80">
        <f t="shared" si="13"/>
        <v>21223.8</v>
      </c>
    </row>
    <row r="339" spans="1:11" s="18" customFormat="1" ht="31.5" hidden="1" customHeight="1" x14ac:dyDescent="0.2">
      <c r="A339" s="156"/>
      <c r="B339" s="31" t="s">
        <v>347</v>
      </c>
      <c r="C339" s="100">
        <v>902</v>
      </c>
      <c r="D339" s="28" t="s">
        <v>21</v>
      </c>
      <c r="E339" s="28" t="s">
        <v>2</v>
      </c>
      <c r="F339" s="28" t="s">
        <v>97</v>
      </c>
      <c r="G339" s="97">
        <v>1</v>
      </c>
      <c r="H339" s="28"/>
      <c r="I339" s="28"/>
      <c r="J339" s="28"/>
      <c r="K339" s="80">
        <f t="shared" si="13"/>
        <v>21223.8</v>
      </c>
    </row>
    <row r="340" spans="1:11" s="18" customFormat="1" ht="31.5" hidden="1" customHeight="1" x14ac:dyDescent="0.2">
      <c r="A340" s="156"/>
      <c r="B340" s="35" t="s">
        <v>180</v>
      </c>
      <c r="C340" s="100">
        <v>902</v>
      </c>
      <c r="D340" s="28" t="s">
        <v>21</v>
      </c>
      <c r="E340" s="28" t="s">
        <v>2</v>
      </c>
      <c r="F340" s="28" t="s">
        <v>97</v>
      </c>
      <c r="G340" s="97">
        <v>1</v>
      </c>
      <c r="H340" s="28" t="s">
        <v>2</v>
      </c>
      <c r="I340" s="28"/>
      <c r="J340" s="28"/>
      <c r="K340" s="80">
        <f>SUM(K342)</f>
        <v>21223.8</v>
      </c>
    </row>
    <row r="341" spans="1:11" s="18" customFormat="1" ht="31.5" hidden="1" customHeight="1" x14ac:dyDescent="0.2">
      <c r="A341" s="156"/>
      <c r="B341" s="35" t="s">
        <v>348</v>
      </c>
      <c r="C341" s="100">
        <v>902</v>
      </c>
      <c r="D341" s="28" t="s">
        <v>21</v>
      </c>
      <c r="E341" s="28" t="s">
        <v>2</v>
      </c>
      <c r="F341" s="28" t="s">
        <v>97</v>
      </c>
      <c r="G341" s="97">
        <v>1</v>
      </c>
      <c r="H341" s="28" t="s">
        <v>2</v>
      </c>
      <c r="I341" s="28" t="s">
        <v>98</v>
      </c>
      <c r="J341" s="28"/>
      <c r="K341" s="80">
        <f>SUM(K342)</f>
        <v>21223.8</v>
      </c>
    </row>
    <row r="342" spans="1:11" s="18" customFormat="1" ht="18" hidden="1" customHeight="1" x14ac:dyDescent="0.2">
      <c r="A342" s="156"/>
      <c r="B342" s="3" t="s">
        <v>55</v>
      </c>
      <c r="C342" s="100">
        <v>902</v>
      </c>
      <c r="D342" s="28" t="s">
        <v>21</v>
      </c>
      <c r="E342" s="28" t="s">
        <v>2</v>
      </c>
      <c r="F342" s="28" t="s">
        <v>97</v>
      </c>
      <c r="G342" s="97">
        <v>1</v>
      </c>
      <c r="H342" s="28" t="s">
        <v>2</v>
      </c>
      <c r="I342" s="28" t="s">
        <v>98</v>
      </c>
      <c r="J342" s="28" t="s">
        <v>56</v>
      </c>
      <c r="K342" s="80">
        <f>17371.7+3852.1</f>
        <v>21223.8</v>
      </c>
    </row>
    <row r="343" spans="1:11" s="18" customFormat="1" ht="18" hidden="1" customHeight="1" x14ac:dyDescent="0.2">
      <c r="A343" s="156"/>
      <c r="B343" s="3" t="s">
        <v>28</v>
      </c>
      <c r="C343" s="100">
        <v>902</v>
      </c>
      <c r="D343" s="28" t="s">
        <v>21</v>
      </c>
      <c r="E343" s="28" t="s">
        <v>5</v>
      </c>
      <c r="F343" s="28"/>
      <c r="G343" s="97"/>
      <c r="H343" s="28"/>
      <c r="I343" s="28"/>
      <c r="J343" s="28"/>
      <c r="K343" s="80">
        <f>K344+K352</f>
        <v>60139.199999999997</v>
      </c>
    </row>
    <row r="344" spans="1:11" s="18" customFormat="1" ht="31.5" hidden="1" customHeight="1" x14ac:dyDescent="0.2">
      <c r="A344" s="156"/>
      <c r="B344" s="31" t="s">
        <v>346</v>
      </c>
      <c r="C344" s="100">
        <v>902</v>
      </c>
      <c r="D344" s="28" t="s">
        <v>21</v>
      </c>
      <c r="E344" s="28" t="s">
        <v>5</v>
      </c>
      <c r="F344" s="28" t="s">
        <v>97</v>
      </c>
      <c r="G344" s="28"/>
      <c r="H344" s="28"/>
      <c r="I344" s="28"/>
      <c r="J344" s="99"/>
      <c r="K344" s="80">
        <f>SUM(K345)</f>
        <v>60139.199999999997</v>
      </c>
    </row>
    <row r="345" spans="1:11" s="18" customFormat="1" ht="31.5" hidden="1" customHeight="1" x14ac:dyDescent="0.2">
      <c r="A345" s="156"/>
      <c r="B345" s="31" t="s">
        <v>347</v>
      </c>
      <c r="C345" s="100">
        <v>902</v>
      </c>
      <c r="D345" s="28" t="s">
        <v>21</v>
      </c>
      <c r="E345" s="28" t="s">
        <v>5</v>
      </c>
      <c r="F345" s="28" t="s">
        <v>97</v>
      </c>
      <c r="G345" s="28" t="s">
        <v>90</v>
      </c>
      <c r="H345" s="28"/>
      <c r="I345" s="28"/>
      <c r="J345" s="28"/>
      <c r="K345" s="80">
        <f>K346+K349</f>
        <v>60139.199999999997</v>
      </c>
    </row>
    <row r="346" spans="1:11" s="18" customFormat="1" ht="31.5" hidden="1" customHeight="1" x14ac:dyDescent="0.2">
      <c r="A346" s="156"/>
      <c r="B346" s="1" t="s">
        <v>180</v>
      </c>
      <c r="C346" s="100">
        <v>902</v>
      </c>
      <c r="D346" s="28" t="s">
        <v>21</v>
      </c>
      <c r="E346" s="28" t="s">
        <v>5</v>
      </c>
      <c r="F346" s="28" t="s">
        <v>97</v>
      </c>
      <c r="G346" s="28" t="s">
        <v>90</v>
      </c>
      <c r="H346" s="28" t="s">
        <v>2</v>
      </c>
      <c r="I346" s="28"/>
      <c r="J346" s="28"/>
      <c r="K346" s="80">
        <f>SUM(K347)</f>
        <v>3000</v>
      </c>
    </row>
    <row r="347" spans="1:11" s="18" customFormat="1" ht="31.5" hidden="1" customHeight="1" x14ac:dyDescent="0.2">
      <c r="A347" s="156"/>
      <c r="B347" s="31" t="s">
        <v>348</v>
      </c>
      <c r="C347" s="100">
        <v>902</v>
      </c>
      <c r="D347" s="28" t="s">
        <v>21</v>
      </c>
      <c r="E347" s="28" t="s">
        <v>5</v>
      </c>
      <c r="F347" s="28" t="s">
        <v>97</v>
      </c>
      <c r="G347" s="28" t="s">
        <v>90</v>
      </c>
      <c r="H347" s="28" t="s">
        <v>2</v>
      </c>
      <c r="I347" s="28" t="s">
        <v>98</v>
      </c>
      <c r="J347" s="28"/>
      <c r="K347" s="80">
        <f>SUM(K348)</f>
        <v>3000</v>
      </c>
    </row>
    <row r="348" spans="1:11" s="18" customFormat="1" ht="18" hidden="1" customHeight="1" x14ac:dyDescent="0.2">
      <c r="A348" s="156"/>
      <c r="B348" s="1" t="s">
        <v>55</v>
      </c>
      <c r="C348" s="100">
        <v>902</v>
      </c>
      <c r="D348" s="28" t="s">
        <v>21</v>
      </c>
      <c r="E348" s="28" t="s">
        <v>5</v>
      </c>
      <c r="F348" s="28" t="s">
        <v>97</v>
      </c>
      <c r="G348" s="28" t="s">
        <v>90</v>
      </c>
      <c r="H348" s="28" t="s">
        <v>2</v>
      </c>
      <c r="I348" s="28" t="s">
        <v>98</v>
      </c>
      <c r="J348" s="28" t="s">
        <v>56</v>
      </c>
      <c r="K348" s="80">
        <f>3000</f>
        <v>3000</v>
      </c>
    </row>
    <row r="349" spans="1:11" s="18" customFormat="1" ht="82.15" hidden="1" customHeight="1" x14ac:dyDescent="0.2">
      <c r="A349" s="156"/>
      <c r="B349" s="1" t="s">
        <v>349</v>
      </c>
      <c r="C349" s="100">
        <v>902</v>
      </c>
      <c r="D349" s="28" t="s">
        <v>21</v>
      </c>
      <c r="E349" s="28" t="s">
        <v>5</v>
      </c>
      <c r="F349" s="28" t="s">
        <v>97</v>
      </c>
      <c r="G349" s="28" t="s">
        <v>90</v>
      </c>
      <c r="H349" s="28" t="s">
        <v>4</v>
      </c>
      <c r="I349" s="28"/>
      <c r="J349" s="28"/>
      <c r="K349" s="80">
        <f>K350</f>
        <v>57139.199999999997</v>
      </c>
    </row>
    <row r="350" spans="1:11" s="18" customFormat="1" ht="78.75" hidden="1" customHeight="1" x14ac:dyDescent="0.2">
      <c r="A350" s="156"/>
      <c r="B350" s="1" t="s">
        <v>350</v>
      </c>
      <c r="C350" s="100">
        <v>902</v>
      </c>
      <c r="D350" s="28" t="s">
        <v>21</v>
      </c>
      <c r="E350" s="28" t="s">
        <v>5</v>
      </c>
      <c r="F350" s="28" t="s">
        <v>97</v>
      </c>
      <c r="G350" s="28" t="s">
        <v>90</v>
      </c>
      <c r="H350" s="28" t="s">
        <v>4</v>
      </c>
      <c r="I350" s="28" t="s">
        <v>306</v>
      </c>
      <c r="J350" s="28"/>
      <c r="K350" s="80">
        <f>K351</f>
        <v>57139.199999999997</v>
      </c>
    </row>
    <row r="351" spans="1:11" s="18" customFormat="1" ht="18" hidden="1" customHeight="1" x14ac:dyDescent="0.2">
      <c r="A351" s="156"/>
      <c r="B351" s="1" t="s">
        <v>55</v>
      </c>
      <c r="C351" s="100">
        <v>902</v>
      </c>
      <c r="D351" s="28" t="s">
        <v>21</v>
      </c>
      <c r="E351" s="28" t="s">
        <v>5</v>
      </c>
      <c r="F351" s="28" t="s">
        <v>97</v>
      </c>
      <c r="G351" s="28" t="s">
        <v>90</v>
      </c>
      <c r="H351" s="28" t="s">
        <v>4</v>
      </c>
      <c r="I351" s="28" t="s">
        <v>306</v>
      </c>
      <c r="J351" s="28" t="s">
        <v>56</v>
      </c>
      <c r="K351" s="80">
        <f>4000+53139.2</f>
        <v>57139.199999999997</v>
      </c>
    </row>
    <row r="352" spans="1:11" s="18" customFormat="1" ht="18" hidden="1" customHeight="1" x14ac:dyDescent="0.2">
      <c r="A352" s="156"/>
      <c r="B352" s="1" t="s">
        <v>53</v>
      </c>
      <c r="C352" s="100">
        <v>902</v>
      </c>
      <c r="D352" s="28" t="s">
        <v>21</v>
      </c>
      <c r="E352" s="28" t="s">
        <v>5</v>
      </c>
      <c r="F352" s="28" t="s">
        <v>438</v>
      </c>
      <c r="G352" s="28"/>
      <c r="H352" s="28"/>
      <c r="I352" s="28"/>
      <c r="J352" s="28"/>
      <c r="K352" s="80">
        <f>K353</f>
        <v>0</v>
      </c>
    </row>
    <row r="353" spans="1:11" s="18" customFormat="1" ht="18" hidden="1" customHeight="1" x14ac:dyDescent="0.2">
      <c r="A353" s="156"/>
      <c r="B353" s="1" t="s">
        <v>575</v>
      </c>
      <c r="C353" s="100">
        <v>902</v>
      </c>
      <c r="D353" s="28" t="s">
        <v>21</v>
      </c>
      <c r="E353" s="28" t="s">
        <v>5</v>
      </c>
      <c r="F353" s="28" t="s">
        <v>438</v>
      </c>
      <c r="G353" s="28" t="s">
        <v>576</v>
      </c>
      <c r="H353" s="28" t="s">
        <v>77</v>
      </c>
      <c r="I353" s="28" t="s">
        <v>593</v>
      </c>
      <c r="J353" s="28"/>
      <c r="K353" s="80">
        <f>K354</f>
        <v>0</v>
      </c>
    </row>
    <row r="354" spans="1:11" s="18" customFormat="1" ht="18" hidden="1" customHeight="1" x14ac:dyDescent="0.2">
      <c r="A354" s="156"/>
      <c r="B354" s="1" t="s">
        <v>55</v>
      </c>
      <c r="C354" s="100">
        <v>902</v>
      </c>
      <c r="D354" s="28" t="s">
        <v>21</v>
      </c>
      <c r="E354" s="28" t="s">
        <v>5</v>
      </c>
      <c r="F354" s="28" t="s">
        <v>438</v>
      </c>
      <c r="G354" s="28" t="s">
        <v>576</v>
      </c>
      <c r="H354" s="28" t="s">
        <v>77</v>
      </c>
      <c r="I354" s="28" t="s">
        <v>593</v>
      </c>
      <c r="J354" s="28" t="s">
        <v>56</v>
      </c>
      <c r="K354" s="80"/>
    </row>
    <row r="355" spans="1:11" s="18" customFormat="1" ht="18" hidden="1" customHeight="1" x14ac:dyDescent="0.2">
      <c r="A355" s="156"/>
      <c r="B355" s="3" t="s">
        <v>29</v>
      </c>
      <c r="C355" s="100">
        <v>902</v>
      </c>
      <c r="D355" s="28" t="s">
        <v>21</v>
      </c>
      <c r="E355" s="28" t="s">
        <v>6</v>
      </c>
      <c r="F355" s="28"/>
      <c r="G355" s="97"/>
      <c r="H355" s="28"/>
      <c r="I355" s="28"/>
      <c r="J355" s="28"/>
      <c r="K355" s="80">
        <f>K356</f>
        <v>39097.800000000003</v>
      </c>
    </row>
    <row r="356" spans="1:11" s="18" customFormat="1" ht="18" hidden="1" customHeight="1" x14ac:dyDescent="0.2">
      <c r="A356" s="156"/>
      <c r="B356" s="31" t="s">
        <v>313</v>
      </c>
      <c r="C356" s="100">
        <v>902</v>
      </c>
      <c r="D356" s="28" t="s">
        <v>21</v>
      </c>
      <c r="E356" s="28" t="s">
        <v>6</v>
      </c>
      <c r="F356" s="28" t="s">
        <v>89</v>
      </c>
      <c r="G356" s="97"/>
      <c r="H356" s="28"/>
      <c r="I356" s="28"/>
      <c r="J356" s="28"/>
      <c r="K356" s="80">
        <f t="shared" ref="K356" si="14">K357</f>
        <v>39097.800000000003</v>
      </c>
    </row>
    <row r="357" spans="1:11" s="18" customFormat="1" ht="18" hidden="1" customHeight="1" x14ac:dyDescent="0.2">
      <c r="A357" s="156"/>
      <c r="B357" s="31" t="s">
        <v>160</v>
      </c>
      <c r="C357" s="100">
        <v>902</v>
      </c>
      <c r="D357" s="28" t="s">
        <v>21</v>
      </c>
      <c r="E357" s="28" t="s">
        <v>6</v>
      </c>
      <c r="F357" s="28" t="s">
        <v>89</v>
      </c>
      <c r="G357" s="97">
        <v>2</v>
      </c>
      <c r="H357" s="28"/>
      <c r="I357" s="28"/>
      <c r="J357" s="28"/>
      <c r="K357" s="80">
        <f t="shared" ref="K357:K359" si="15">SUM(K358)</f>
        <v>39097.800000000003</v>
      </c>
    </row>
    <row r="358" spans="1:11" s="18" customFormat="1" ht="31.5" hidden="1" customHeight="1" x14ac:dyDescent="0.2">
      <c r="A358" s="156"/>
      <c r="B358" s="31" t="s">
        <v>94</v>
      </c>
      <c r="C358" s="100">
        <v>902</v>
      </c>
      <c r="D358" s="28" t="s">
        <v>21</v>
      </c>
      <c r="E358" s="28" t="s">
        <v>6</v>
      </c>
      <c r="F358" s="28" t="s">
        <v>89</v>
      </c>
      <c r="G358" s="97">
        <v>2</v>
      </c>
      <c r="H358" s="28" t="s">
        <v>2</v>
      </c>
      <c r="I358" s="28"/>
      <c r="J358" s="28"/>
      <c r="K358" s="80">
        <f t="shared" si="15"/>
        <v>39097.800000000003</v>
      </c>
    </row>
    <row r="359" spans="1:11" s="18" customFormat="1" ht="18" hidden="1" customHeight="1" x14ac:dyDescent="0.2">
      <c r="A359" s="156"/>
      <c r="B359" s="31" t="s">
        <v>178</v>
      </c>
      <c r="C359" s="100">
        <v>902</v>
      </c>
      <c r="D359" s="28" t="s">
        <v>21</v>
      </c>
      <c r="E359" s="28" t="s">
        <v>6</v>
      </c>
      <c r="F359" s="28" t="s">
        <v>89</v>
      </c>
      <c r="G359" s="97">
        <v>2</v>
      </c>
      <c r="H359" s="28" t="s">
        <v>2</v>
      </c>
      <c r="I359" s="28" t="s">
        <v>179</v>
      </c>
      <c r="J359" s="28"/>
      <c r="K359" s="80">
        <f t="shared" si="15"/>
        <v>39097.800000000003</v>
      </c>
    </row>
    <row r="360" spans="1:11" s="18" customFormat="1" ht="18" hidden="1" customHeight="1" x14ac:dyDescent="0.2">
      <c r="A360" s="156"/>
      <c r="B360" s="3" t="s">
        <v>55</v>
      </c>
      <c r="C360" s="100">
        <v>902</v>
      </c>
      <c r="D360" s="28" t="s">
        <v>21</v>
      </c>
      <c r="E360" s="28" t="s">
        <v>6</v>
      </c>
      <c r="F360" s="28" t="s">
        <v>89</v>
      </c>
      <c r="G360" s="97">
        <v>2</v>
      </c>
      <c r="H360" s="28" t="s">
        <v>2</v>
      </c>
      <c r="I360" s="28" t="s">
        <v>179</v>
      </c>
      <c r="J360" s="28" t="s">
        <v>56</v>
      </c>
      <c r="K360" s="80">
        <f>21112.8+17985</f>
        <v>39097.800000000003</v>
      </c>
    </row>
    <row r="361" spans="1:11" s="18" customFormat="1" ht="18" hidden="1" customHeight="1" x14ac:dyDescent="0.2">
      <c r="A361" s="156"/>
      <c r="B361" s="1" t="s">
        <v>62</v>
      </c>
      <c r="C361" s="100">
        <v>902</v>
      </c>
      <c r="D361" s="28" t="s">
        <v>21</v>
      </c>
      <c r="E361" s="28" t="s">
        <v>30</v>
      </c>
      <c r="F361" s="28"/>
      <c r="G361" s="97"/>
      <c r="H361" s="28"/>
      <c r="I361" s="28"/>
      <c r="J361" s="28"/>
      <c r="K361" s="80">
        <f>SUM(K362+K367)</f>
        <v>6751.2</v>
      </c>
    </row>
    <row r="362" spans="1:11" s="18" customFormat="1" ht="31.5" hidden="1" customHeight="1" x14ac:dyDescent="0.2">
      <c r="A362" s="156"/>
      <c r="B362" s="31" t="s">
        <v>346</v>
      </c>
      <c r="C362" s="100">
        <v>902</v>
      </c>
      <c r="D362" s="28" t="s">
        <v>21</v>
      </c>
      <c r="E362" s="28" t="s">
        <v>30</v>
      </c>
      <c r="F362" s="28" t="s">
        <v>97</v>
      </c>
      <c r="G362" s="28"/>
      <c r="H362" s="28"/>
      <c r="I362" s="28"/>
      <c r="J362" s="28"/>
      <c r="K362" s="80">
        <f>K363</f>
        <v>1380</v>
      </c>
    </row>
    <row r="363" spans="1:11" s="18" customFormat="1" ht="31.5" hidden="1" customHeight="1" x14ac:dyDescent="0.2">
      <c r="A363" s="156"/>
      <c r="B363" s="31" t="s">
        <v>347</v>
      </c>
      <c r="C363" s="100">
        <v>902</v>
      </c>
      <c r="D363" s="28" t="s">
        <v>21</v>
      </c>
      <c r="E363" s="28" t="s">
        <v>30</v>
      </c>
      <c r="F363" s="28" t="s">
        <v>97</v>
      </c>
      <c r="G363" s="28" t="s">
        <v>90</v>
      </c>
      <c r="H363" s="28"/>
      <c r="I363" s="28"/>
      <c r="J363" s="28"/>
      <c r="K363" s="80">
        <f>K364</f>
        <v>1380</v>
      </c>
    </row>
    <row r="364" spans="1:11" s="18" customFormat="1" ht="31.5" hidden="1" customHeight="1" x14ac:dyDescent="0.2">
      <c r="A364" s="156"/>
      <c r="B364" s="1" t="s">
        <v>304</v>
      </c>
      <c r="C364" s="100">
        <v>902</v>
      </c>
      <c r="D364" s="28" t="s">
        <v>21</v>
      </c>
      <c r="E364" s="28" t="s">
        <v>30</v>
      </c>
      <c r="F364" s="28" t="s">
        <v>97</v>
      </c>
      <c r="G364" s="28" t="s">
        <v>90</v>
      </c>
      <c r="H364" s="28" t="s">
        <v>5</v>
      </c>
      <c r="I364" s="28"/>
      <c r="J364" s="28"/>
      <c r="K364" s="80">
        <f>K365</f>
        <v>1380</v>
      </c>
    </row>
    <row r="365" spans="1:11" s="18" customFormat="1" ht="63" hidden="1" customHeight="1" x14ac:dyDescent="0.2">
      <c r="A365" s="156"/>
      <c r="B365" s="1" t="s">
        <v>351</v>
      </c>
      <c r="C365" s="100">
        <v>902</v>
      </c>
      <c r="D365" s="28" t="s">
        <v>21</v>
      </c>
      <c r="E365" s="28" t="s">
        <v>30</v>
      </c>
      <c r="F365" s="28" t="s">
        <v>97</v>
      </c>
      <c r="G365" s="28" t="s">
        <v>90</v>
      </c>
      <c r="H365" s="28" t="s">
        <v>5</v>
      </c>
      <c r="I365" s="28" t="s">
        <v>305</v>
      </c>
      <c r="J365" s="28"/>
      <c r="K365" s="80">
        <f>K366</f>
        <v>1380</v>
      </c>
    </row>
    <row r="366" spans="1:11" s="18" customFormat="1" ht="18" hidden="1" customHeight="1" x14ac:dyDescent="0.2">
      <c r="A366" s="156"/>
      <c r="B366" s="3" t="s">
        <v>55</v>
      </c>
      <c r="C366" s="100">
        <v>902</v>
      </c>
      <c r="D366" s="28" t="s">
        <v>21</v>
      </c>
      <c r="E366" s="28" t="s">
        <v>30</v>
      </c>
      <c r="F366" s="28" t="s">
        <v>97</v>
      </c>
      <c r="G366" s="28" t="s">
        <v>90</v>
      </c>
      <c r="H366" s="28" t="s">
        <v>5</v>
      </c>
      <c r="I366" s="28" t="s">
        <v>305</v>
      </c>
      <c r="J366" s="28" t="s">
        <v>56</v>
      </c>
      <c r="K366" s="80">
        <v>1380</v>
      </c>
    </row>
    <row r="367" spans="1:11" ht="18" hidden="1" customHeight="1" x14ac:dyDescent="0.2">
      <c r="A367" s="156"/>
      <c r="B367" s="1" t="s">
        <v>67</v>
      </c>
      <c r="C367" s="100">
        <v>902</v>
      </c>
      <c r="D367" s="28" t="s">
        <v>21</v>
      </c>
      <c r="E367" s="28" t="s">
        <v>30</v>
      </c>
      <c r="F367" s="28">
        <v>52</v>
      </c>
      <c r="G367" s="97"/>
      <c r="H367" s="28"/>
      <c r="I367" s="28"/>
      <c r="J367" s="28"/>
      <c r="K367" s="80">
        <f>SUM(K368)</f>
        <v>5371.2</v>
      </c>
    </row>
    <row r="368" spans="1:11" ht="18" hidden="1" customHeight="1" x14ac:dyDescent="0.2">
      <c r="A368" s="156"/>
      <c r="B368" s="1" t="s">
        <v>52</v>
      </c>
      <c r="C368" s="100">
        <v>902</v>
      </c>
      <c r="D368" s="28" t="s">
        <v>21</v>
      </c>
      <c r="E368" s="28" t="s">
        <v>30</v>
      </c>
      <c r="F368" s="28" t="s">
        <v>81</v>
      </c>
      <c r="G368" s="97">
        <v>2</v>
      </c>
      <c r="H368" s="28"/>
      <c r="I368" s="28"/>
      <c r="J368" s="28"/>
      <c r="K368" s="80">
        <f>SUM(K369)</f>
        <v>5371.2</v>
      </c>
    </row>
    <row r="369" spans="1:11" s="18" customFormat="1" ht="47.25" hidden="1" customHeight="1" x14ac:dyDescent="0.2">
      <c r="A369" s="156"/>
      <c r="B369" s="1" t="s">
        <v>398</v>
      </c>
      <c r="C369" s="100">
        <v>902</v>
      </c>
      <c r="D369" s="28" t="s">
        <v>21</v>
      </c>
      <c r="E369" s="28" t="s">
        <v>30</v>
      </c>
      <c r="F369" s="28" t="s">
        <v>81</v>
      </c>
      <c r="G369" s="97">
        <v>2</v>
      </c>
      <c r="H369" s="28" t="s">
        <v>77</v>
      </c>
      <c r="I369" s="28" t="s">
        <v>240</v>
      </c>
      <c r="J369" s="28"/>
      <c r="K369" s="80">
        <f>SUM(K370:K372)</f>
        <v>5371.2</v>
      </c>
    </row>
    <row r="370" spans="1:11" s="18" customFormat="1" ht="47.25" hidden="1" customHeight="1" x14ac:dyDescent="0.2">
      <c r="A370" s="156"/>
      <c r="B370" s="1" t="s">
        <v>121</v>
      </c>
      <c r="C370" s="100">
        <v>902</v>
      </c>
      <c r="D370" s="28" t="s">
        <v>21</v>
      </c>
      <c r="E370" s="28" t="s">
        <v>30</v>
      </c>
      <c r="F370" s="28" t="s">
        <v>81</v>
      </c>
      <c r="G370" s="97">
        <v>2</v>
      </c>
      <c r="H370" s="28" t="s">
        <v>77</v>
      </c>
      <c r="I370" s="28" t="s">
        <v>240</v>
      </c>
      <c r="J370" s="28" t="s">
        <v>48</v>
      </c>
      <c r="K370" s="80">
        <v>5034.3999999999996</v>
      </c>
    </row>
    <row r="371" spans="1:11" s="18" customFormat="1" ht="31.5" hidden="1" customHeight="1" x14ac:dyDescent="0.2">
      <c r="A371" s="157"/>
      <c r="B371" s="1" t="s">
        <v>122</v>
      </c>
      <c r="C371" s="100">
        <v>902</v>
      </c>
      <c r="D371" s="28" t="s">
        <v>21</v>
      </c>
      <c r="E371" s="28" t="s">
        <v>30</v>
      </c>
      <c r="F371" s="28" t="s">
        <v>81</v>
      </c>
      <c r="G371" s="97">
        <v>2</v>
      </c>
      <c r="H371" s="28" t="s">
        <v>77</v>
      </c>
      <c r="I371" s="28" t="s">
        <v>240</v>
      </c>
      <c r="J371" s="28" t="s">
        <v>49</v>
      </c>
      <c r="K371" s="80">
        <v>336.8</v>
      </c>
    </row>
    <row r="372" spans="1:11" s="18" customFormat="1" ht="18" hidden="1" customHeight="1" x14ac:dyDescent="0.2">
      <c r="A372" s="98"/>
      <c r="B372" s="3" t="s">
        <v>55</v>
      </c>
      <c r="C372" s="100">
        <v>902</v>
      </c>
      <c r="D372" s="28" t="s">
        <v>21</v>
      </c>
      <c r="E372" s="28" t="s">
        <v>30</v>
      </c>
      <c r="F372" s="28" t="s">
        <v>81</v>
      </c>
      <c r="G372" s="97">
        <v>2</v>
      </c>
      <c r="H372" s="28" t="s">
        <v>77</v>
      </c>
      <c r="I372" s="28" t="s">
        <v>240</v>
      </c>
      <c r="J372" s="28" t="s">
        <v>56</v>
      </c>
      <c r="K372" s="80"/>
    </row>
    <row r="373" spans="1:11" s="18" customFormat="1" ht="18" hidden="1" customHeight="1" x14ac:dyDescent="0.2">
      <c r="A373" s="98"/>
      <c r="B373" s="1" t="s">
        <v>531</v>
      </c>
      <c r="C373" s="100">
        <v>902</v>
      </c>
      <c r="D373" s="28" t="s">
        <v>40</v>
      </c>
      <c r="E373" s="28"/>
      <c r="F373" s="28"/>
      <c r="G373" s="97"/>
      <c r="H373" s="28"/>
      <c r="I373" s="28"/>
      <c r="J373" s="28"/>
      <c r="K373" s="80">
        <f t="shared" ref="K373:K378" si="16">K374</f>
        <v>5308.3</v>
      </c>
    </row>
    <row r="374" spans="1:11" s="18" customFormat="1" ht="18" hidden="1" customHeight="1" x14ac:dyDescent="0.2">
      <c r="A374" s="98"/>
      <c r="B374" s="1" t="s">
        <v>532</v>
      </c>
      <c r="C374" s="100">
        <v>902</v>
      </c>
      <c r="D374" s="28" t="s">
        <v>40</v>
      </c>
      <c r="E374" s="28" t="s">
        <v>2</v>
      </c>
      <c r="F374" s="28"/>
      <c r="G374" s="97"/>
      <c r="H374" s="28"/>
      <c r="I374" s="28"/>
      <c r="J374" s="28"/>
      <c r="K374" s="80">
        <f t="shared" si="16"/>
        <v>5308.3</v>
      </c>
    </row>
    <row r="375" spans="1:11" s="18" customFormat="1" ht="18" hidden="1" customHeight="1" x14ac:dyDescent="0.2">
      <c r="A375" s="98"/>
      <c r="B375" s="1" t="s">
        <v>436</v>
      </c>
      <c r="C375" s="100">
        <v>902</v>
      </c>
      <c r="D375" s="28" t="s">
        <v>40</v>
      </c>
      <c r="E375" s="28" t="s">
        <v>2</v>
      </c>
      <c r="F375" s="28" t="s">
        <v>435</v>
      </c>
      <c r="G375" s="97"/>
      <c r="H375" s="28"/>
      <c r="I375" s="28"/>
      <c r="J375" s="28"/>
      <c r="K375" s="80">
        <f t="shared" si="16"/>
        <v>5308.3</v>
      </c>
    </row>
    <row r="376" spans="1:11" s="18" customFormat="1" ht="18" hidden="1" customHeight="1" x14ac:dyDescent="0.2">
      <c r="A376" s="98"/>
      <c r="B376" s="31" t="s">
        <v>437</v>
      </c>
      <c r="C376" s="100">
        <v>902</v>
      </c>
      <c r="D376" s="28" t="s">
        <v>40</v>
      </c>
      <c r="E376" s="28" t="s">
        <v>2</v>
      </c>
      <c r="F376" s="28" t="s">
        <v>435</v>
      </c>
      <c r="G376" s="97">
        <v>1</v>
      </c>
      <c r="H376" s="28"/>
      <c r="I376" s="28"/>
      <c r="J376" s="28"/>
      <c r="K376" s="80">
        <f t="shared" si="16"/>
        <v>5308.3</v>
      </c>
    </row>
    <row r="377" spans="1:11" s="18" customFormat="1" ht="48" hidden="1" customHeight="1" x14ac:dyDescent="0.2">
      <c r="A377" s="98"/>
      <c r="B377" s="31" t="s">
        <v>357</v>
      </c>
      <c r="C377" s="100">
        <v>902</v>
      </c>
      <c r="D377" s="28" t="s">
        <v>40</v>
      </c>
      <c r="E377" s="28" t="s">
        <v>2</v>
      </c>
      <c r="F377" s="28" t="s">
        <v>435</v>
      </c>
      <c r="G377" s="97">
        <v>1</v>
      </c>
      <c r="H377" s="28" t="s">
        <v>2</v>
      </c>
      <c r="I377" s="28"/>
      <c r="J377" s="28"/>
      <c r="K377" s="80">
        <f t="shared" si="16"/>
        <v>5308.3</v>
      </c>
    </row>
    <row r="378" spans="1:11" s="18" customFormat="1" ht="18" hidden="1" customHeight="1" x14ac:dyDescent="0.2">
      <c r="A378" s="98"/>
      <c r="B378" s="31" t="s">
        <v>99</v>
      </c>
      <c r="C378" s="100">
        <v>902</v>
      </c>
      <c r="D378" s="28" t="s">
        <v>40</v>
      </c>
      <c r="E378" s="28" t="s">
        <v>2</v>
      </c>
      <c r="F378" s="28" t="s">
        <v>435</v>
      </c>
      <c r="G378" s="97">
        <v>1</v>
      </c>
      <c r="H378" s="28" t="s">
        <v>2</v>
      </c>
      <c r="I378" s="28" t="s">
        <v>100</v>
      </c>
      <c r="J378" s="28"/>
      <c r="K378" s="80">
        <f t="shared" si="16"/>
        <v>5308.3</v>
      </c>
    </row>
    <row r="379" spans="1:11" s="18" customFormat="1" ht="18" hidden="1" customHeight="1" x14ac:dyDescent="0.2">
      <c r="A379" s="98"/>
      <c r="B379" s="1" t="s">
        <v>531</v>
      </c>
      <c r="C379" s="100">
        <v>902</v>
      </c>
      <c r="D379" s="28" t="s">
        <v>40</v>
      </c>
      <c r="E379" s="28" t="s">
        <v>2</v>
      </c>
      <c r="F379" s="28" t="s">
        <v>435</v>
      </c>
      <c r="G379" s="97">
        <v>1</v>
      </c>
      <c r="H379" s="28" t="s">
        <v>2</v>
      </c>
      <c r="I379" s="28" t="s">
        <v>100</v>
      </c>
      <c r="J379" s="28" t="s">
        <v>57</v>
      </c>
      <c r="K379" s="80">
        <v>5308.3</v>
      </c>
    </row>
    <row r="380" spans="1:11" s="18" customFormat="1" ht="31.5" hidden="1" customHeight="1" x14ac:dyDescent="0.2">
      <c r="A380" s="158">
        <v>3</v>
      </c>
      <c r="B380" s="1" t="s">
        <v>352</v>
      </c>
      <c r="C380" s="97">
        <v>905</v>
      </c>
      <c r="D380" s="28"/>
      <c r="E380" s="28"/>
      <c r="F380" s="28"/>
      <c r="G380" s="97"/>
      <c r="H380" s="28"/>
      <c r="I380" s="28"/>
      <c r="J380" s="28"/>
      <c r="K380" s="80">
        <f>SUM(K381+K402+K417+K409)</f>
        <v>64471.7</v>
      </c>
    </row>
    <row r="381" spans="1:11" s="18" customFormat="1" ht="18" hidden="1" customHeight="1" x14ac:dyDescent="0.2">
      <c r="A381" s="159"/>
      <c r="B381" s="1" t="s">
        <v>1</v>
      </c>
      <c r="C381" s="97">
        <v>905</v>
      </c>
      <c r="D381" s="28" t="s">
        <v>2</v>
      </c>
      <c r="E381" s="28"/>
      <c r="F381" s="28"/>
      <c r="G381" s="97"/>
      <c r="H381" s="28"/>
      <c r="I381" s="28"/>
      <c r="J381" s="28"/>
      <c r="K381" s="80">
        <f>SUM(K382+K390+K394)</f>
        <v>59221.1</v>
      </c>
    </row>
    <row r="382" spans="1:11" s="18" customFormat="1" ht="31.5" hidden="1" customHeight="1" x14ac:dyDescent="0.2">
      <c r="A382" s="159"/>
      <c r="B382" s="1" t="s">
        <v>43</v>
      </c>
      <c r="C382" s="97">
        <v>905</v>
      </c>
      <c r="D382" s="28" t="s">
        <v>2</v>
      </c>
      <c r="E382" s="28" t="s">
        <v>30</v>
      </c>
      <c r="F382" s="28"/>
      <c r="G382" s="97"/>
      <c r="H382" s="28"/>
      <c r="I382" s="28"/>
      <c r="J382" s="28"/>
      <c r="K382" s="80">
        <f t="shared" ref="K382:K383" si="17">SUM(K383)</f>
        <v>50457.4</v>
      </c>
    </row>
    <row r="383" spans="1:11" s="18" customFormat="1" ht="47.25" hidden="1" customHeight="1" x14ac:dyDescent="0.2">
      <c r="A383" s="159"/>
      <c r="B383" s="1" t="s">
        <v>353</v>
      </c>
      <c r="C383" s="97">
        <v>905</v>
      </c>
      <c r="D383" s="28" t="s">
        <v>2</v>
      </c>
      <c r="E383" s="28" t="s">
        <v>30</v>
      </c>
      <c r="F383" s="28" t="s">
        <v>101</v>
      </c>
      <c r="G383" s="97"/>
      <c r="H383" s="28"/>
      <c r="I383" s="28"/>
      <c r="J383" s="28"/>
      <c r="K383" s="80">
        <f t="shared" si="17"/>
        <v>50457.4</v>
      </c>
    </row>
    <row r="384" spans="1:11" s="18" customFormat="1" ht="47.25" hidden="1" customHeight="1" x14ac:dyDescent="0.2">
      <c r="A384" s="159"/>
      <c r="B384" s="1" t="s">
        <v>354</v>
      </c>
      <c r="C384" s="97">
        <v>905</v>
      </c>
      <c r="D384" s="28" t="s">
        <v>2</v>
      </c>
      <c r="E384" s="28" t="s">
        <v>30</v>
      </c>
      <c r="F384" s="28" t="s">
        <v>101</v>
      </c>
      <c r="G384" s="97">
        <v>1</v>
      </c>
      <c r="H384" s="28"/>
      <c r="I384" s="28"/>
      <c r="J384" s="28"/>
      <c r="K384" s="80">
        <f>SUM(K385)</f>
        <v>50457.4</v>
      </c>
    </row>
    <row r="385" spans="1:11" s="18" customFormat="1" ht="18" hidden="1" customHeight="1" x14ac:dyDescent="0.2">
      <c r="A385" s="159"/>
      <c r="B385" s="1" t="s">
        <v>47</v>
      </c>
      <c r="C385" s="97">
        <v>905</v>
      </c>
      <c r="D385" s="28" t="s">
        <v>2</v>
      </c>
      <c r="E385" s="28" t="s">
        <v>30</v>
      </c>
      <c r="F385" s="28" t="s">
        <v>101</v>
      </c>
      <c r="G385" s="97">
        <v>1</v>
      </c>
      <c r="H385" s="28" t="s">
        <v>77</v>
      </c>
      <c r="I385" s="28" t="s">
        <v>78</v>
      </c>
      <c r="J385" s="28"/>
      <c r="K385" s="80">
        <f>SUM(K386:K389)</f>
        <v>50457.4</v>
      </c>
    </row>
    <row r="386" spans="1:11" s="18" customFormat="1" ht="52.5" hidden="1" customHeight="1" x14ac:dyDescent="0.2">
      <c r="A386" s="159"/>
      <c r="B386" s="1" t="s">
        <v>121</v>
      </c>
      <c r="C386" s="97">
        <v>905</v>
      </c>
      <c r="D386" s="28" t="s">
        <v>2</v>
      </c>
      <c r="E386" s="28" t="s">
        <v>30</v>
      </c>
      <c r="F386" s="28" t="s">
        <v>101</v>
      </c>
      <c r="G386" s="97">
        <v>1</v>
      </c>
      <c r="H386" s="28" t="s">
        <v>77</v>
      </c>
      <c r="I386" s="28" t="s">
        <v>78</v>
      </c>
      <c r="J386" s="28" t="s">
        <v>48</v>
      </c>
      <c r="K386" s="80">
        <v>49821.8</v>
      </c>
    </row>
    <row r="387" spans="1:11" s="18" customFormat="1" ht="31.5" hidden="1" customHeight="1" x14ac:dyDescent="0.2">
      <c r="A387" s="159"/>
      <c r="B387" s="1" t="s">
        <v>122</v>
      </c>
      <c r="C387" s="97">
        <v>905</v>
      </c>
      <c r="D387" s="28" t="s">
        <v>2</v>
      </c>
      <c r="E387" s="28" t="s">
        <v>30</v>
      </c>
      <c r="F387" s="28" t="s">
        <v>101</v>
      </c>
      <c r="G387" s="97">
        <v>1</v>
      </c>
      <c r="H387" s="28" t="s">
        <v>77</v>
      </c>
      <c r="I387" s="28" t="s">
        <v>78</v>
      </c>
      <c r="J387" s="28" t="s">
        <v>49</v>
      </c>
      <c r="K387" s="80">
        <v>635.6</v>
      </c>
    </row>
    <row r="388" spans="1:11" s="18" customFormat="1" ht="18" hidden="1" customHeight="1" x14ac:dyDescent="0.2">
      <c r="A388" s="159"/>
      <c r="B388" s="1" t="s">
        <v>55</v>
      </c>
      <c r="C388" s="97">
        <v>905</v>
      </c>
      <c r="D388" s="28" t="s">
        <v>2</v>
      </c>
      <c r="E388" s="28" t="s">
        <v>30</v>
      </c>
      <c r="F388" s="28" t="s">
        <v>101</v>
      </c>
      <c r="G388" s="97">
        <v>1</v>
      </c>
      <c r="H388" s="28" t="s">
        <v>77</v>
      </c>
      <c r="I388" s="28" t="s">
        <v>78</v>
      </c>
      <c r="J388" s="28" t="s">
        <v>56</v>
      </c>
      <c r="K388" s="80"/>
    </row>
    <row r="389" spans="1:11" s="18" customFormat="1" ht="18" hidden="1" customHeight="1" x14ac:dyDescent="0.2">
      <c r="A389" s="159"/>
      <c r="B389" s="1" t="s">
        <v>50</v>
      </c>
      <c r="C389" s="97">
        <v>905</v>
      </c>
      <c r="D389" s="28" t="s">
        <v>2</v>
      </c>
      <c r="E389" s="28" t="s">
        <v>30</v>
      </c>
      <c r="F389" s="28" t="s">
        <v>101</v>
      </c>
      <c r="G389" s="97">
        <v>1</v>
      </c>
      <c r="H389" s="28" t="s">
        <v>77</v>
      </c>
      <c r="I389" s="28" t="s">
        <v>78</v>
      </c>
      <c r="J389" s="28" t="s">
        <v>51</v>
      </c>
      <c r="K389" s="80"/>
    </row>
    <row r="390" spans="1:11" s="18" customFormat="1" ht="18" hidden="1" customHeight="1" x14ac:dyDescent="0.2">
      <c r="A390" s="159"/>
      <c r="B390" s="1" t="s">
        <v>267</v>
      </c>
      <c r="C390" s="100">
        <v>905</v>
      </c>
      <c r="D390" s="99" t="s">
        <v>2</v>
      </c>
      <c r="E390" s="99" t="s">
        <v>23</v>
      </c>
      <c r="F390" s="28"/>
      <c r="G390" s="97"/>
      <c r="H390" s="28"/>
      <c r="I390" s="28"/>
      <c r="J390" s="28"/>
      <c r="K390" s="80">
        <f>SUM(K391)</f>
        <v>8000</v>
      </c>
    </row>
    <row r="391" spans="1:11" s="18" customFormat="1" ht="18" hidden="1" customHeight="1" x14ac:dyDescent="0.2">
      <c r="A391" s="159"/>
      <c r="B391" s="1" t="s">
        <v>53</v>
      </c>
      <c r="C391" s="100">
        <v>905</v>
      </c>
      <c r="D391" s="28" t="s">
        <v>2</v>
      </c>
      <c r="E391" s="28" t="s">
        <v>23</v>
      </c>
      <c r="F391" s="28" t="s">
        <v>438</v>
      </c>
      <c r="G391" s="97"/>
      <c r="H391" s="28"/>
      <c r="I391" s="28"/>
      <c r="J391" s="28"/>
      <c r="K391" s="80">
        <f>SUM(K392)</f>
        <v>8000</v>
      </c>
    </row>
    <row r="392" spans="1:11" s="18" customFormat="1" ht="31.5" hidden="1" customHeight="1" x14ac:dyDescent="0.2">
      <c r="A392" s="159"/>
      <c r="B392" s="1" t="s">
        <v>355</v>
      </c>
      <c r="C392" s="100">
        <v>905</v>
      </c>
      <c r="D392" s="28" t="s">
        <v>2</v>
      </c>
      <c r="E392" s="28" t="s">
        <v>23</v>
      </c>
      <c r="F392" s="28" t="s">
        <v>438</v>
      </c>
      <c r="G392" s="97">
        <v>0</v>
      </c>
      <c r="H392" s="28" t="s">
        <v>77</v>
      </c>
      <c r="I392" s="28" t="s">
        <v>102</v>
      </c>
      <c r="J392" s="28"/>
      <c r="K392" s="80">
        <f>SUM(K393)</f>
        <v>8000</v>
      </c>
    </row>
    <row r="393" spans="1:11" s="18" customFormat="1" ht="18" hidden="1" customHeight="1" x14ac:dyDescent="0.2">
      <c r="A393" s="159"/>
      <c r="B393" s="1" t="s">
        <v>50</v>
      </c>
      <c r="C393" s="100">
        <v>905</v>
      </c>
      <c r="D393" s="28" t="s">
        <v>2</v>
      </c>
      <c r="E393" s="28" t="s">
        <v>23</v>
      </c>
      <c r="F393" s="28" t="s">
        <v>438</v>
      </c>
      <c r="G393" s="97">
        <v>0</v>
      </c>
      <c r="H393" s="28" t="s">
        <v>77</v>
      </c>
      <c r="I393" s="28" t="s">
        <v>102</v>
      </c>
      <c r="J393" s="28" t="s">
        <v>51</v>
      </c>
      <c r="K393" s="80">
        <v>8000</v>
      </c>
    </row>
    <row r="394" spans="1:11" s="18" customFormat="1" ht="18" hidden="1" customHeight="1" x14ac:dyDescent="0.2">
      <c r="A394" s="159"/>
      <c r="B394" s="1" t="s">
        <v>9</v>
      </c>
      <c r="C394" s="100">
        <v>905</v>
      </c>
      <c r="D394" s="28" t="s">
        <v>2</v>
      </c>
      <c r="E394" s="28" t="s">
        <v>40</v>
      </c>
      <c r="F394" s="28"/>
      <c r="G394" s="97"/>
      <c r="H394" s="28"/>
      <c r="I394" s="28"/>
      <c r="J394" s="28"/>
      <c r="K394" s="80">
        <f>K395</f>
        <v>763.7</v>
      </c>
    </row>
    <row r="395" spans="1:11" s="18" customFormat="1" ht="31.5" hidden="1" customHeight="1" x14ac:dyDescent="0.2">
      <c r="A395" s="159"/>
      <c r="B395" s="1" t="s">
        <v>320</v>
      </c>
      <c r="C395" s="100">
        <v>905</v>
      </c>
      <c r="D395" s="28" t="s">
        <v>2</v>
      </c>
      <c r="E395" s="28" t="s">
        <v>40</v>
      </c>
      <c r="F395" s="28" t="s">
        <v>8</v>
      </c>
      <c r="G395" s="97"/>
      <c r="H395" s="28"/>
      <c r="I395" s="28"/>
      <c r="J395" s="28"/>
      <c r="K395" s="80">
        <f>SUM(K396)</f>
        <v>763.7</v>
      </c>
    </row>
    <row r="396" spans="1:11" s="18" customFormat="1" ht="31.5" hidden="1" customHeight="1" x14ac:dyDescent="0.2">
      <c r="A396" s="159"/>
      <c r="B396" s="1" t="s">
        <v>321</v>
      </c>
      <c r="C396" s="100">
        <v>905</v>
      </c>
      <c r="D396" s="28" t="s">
        <v>2</v>
      </c>
      <c r="E396" s="28" t="s">
        <v>40</v>
      </c>
      <c r="F396" s="28" t="s">
        <v>8</v>
      </c>
      <c r="G396" s="97">
        <v>1</v>
      </c>
      <c r="H396" s="28"/>
      <c r="I396" s="28"/>
      <c r="J396" s="28"/>
      <c r="K396" s="80">
        <f>SUM(K397)</f>
        <v>763.7</v>
      </c>
    </row>
    <row r="397" spans="1:11" s="18" customFormat="1" ht="31.5" hidden="1" customHeight="1" x14ac:dyDescent="0.2">
      <c r="A397" s="159"/>
      <c r="B397" s="1" t="s">
        <v>91</v>
      </c>
      <c r="C397" s="100">
        <v>905</v>
      </c>
      <c r="D397" s="28" t="s">
        <v>2</v>
      </c>
      <c r="E397" s="28" t="s">
        <v>40</v>
      </c>
      <c r="F397" s="28" t="s">
        <v>8</v>
      </c>
      <c r="G397" s="97">
        <v>1</v>
      </c>
      <c r="H397" s="28" t="s">
        <v>4</v>
      </c>
      <c r="I397" s="28"/>
      <c r="J397" s="28"/>
      <c r="K397" s="80">
        <f>SUM(K398+K400)</f>
        <v>763.7</v>
      </c>
    </row>
    <row r="398" spans="1:11" s="18" customFormat="1" ht="18" hidden="1" customHeight="1" x14ac:dyDescent="0.2">
      <c r="A398" s="159"/>
      <c r="B398" s="1" t="s">
        <v>228</v>
      </c>
      <c r="C398" s="100">
        <v>905</v>
      </c>
      <c r="D398" s="28" t="s">
        <v>2</v>
      </c>
      <c r="E398" s="28" t="s">
        <v>40</v>
      </c>
      <c r="F398" s="28" t="s">
        <v>8</v>
      </c>
      <c r="G398" s="97">
        <v>1</v>
      </c>
      <c r="H398" s="28" t="s">
        <v>4</v>
      </c>
      <c r="I398" s="28" t="s">
        <v>227</v>
      </c>
      <c r="J398" s="28"/>
      <c r="K398" s="80">
        <f>K399</f>
        <v>286</v>
      </c>
    </row>
    <row r="399" spans="1:11" s="18" customFormat="1" ht="31.5" hidden="1" customHeight="1" x14ac:dyDescent="0.2">
      <c r="A399" s="159"/>
      <c r="B399" s="1" t="s">
        <v>122</v>
      </c>
      <c r="C399" s="100">
        <v>905</v>
      </c>
      <c r="D399" s="28" t="s">
        <v>2</v>
      </c>
      <c r="E399" s="28" t="s">
        <v>40</v>
      </c>
      <c r="F399" s="28" t="s">
        <v>8</v>
      </c>
      <c r="G399" s="97">
        <v>1</v>
      </c>
      <c r="H399" s="28" t="s">
        <v>4</v>
      </c>
      <c r="I399" s="28" t="s">
        <v>227</v>
      </c>
      <c r="J399" s="28" t="s">
        <v>49</v>
      </c>
      <c r="K399" s="80">
        <v>286</v>
      </c>
    </row>
    <row r="400" spans="1:11" s="18" customFormat="1" ht="31.5" hidden="1" customHeight="1" x14ac:dyDescent="0.2">
      <c r="A400" s="159"/>
      <c r="B400" s="1" t="s">
        <v>232</v>
      </c>
      <c r="C400" s="100">
        <v>905</v>
      </c>
      <c r="D400" s="28" t="s">
        <v>2</v>
      </c>
      <c r="E400" s="28" t="s">
        <v>40</v>
      </c>
      <c r="F400" s="28" t="s">
        <v>8</v>
      </c>
      <c r="G400" s="97">
        <v>1</v>
      </c>
      <c r="H400" s="28" t="s">
        <v>4</v>
      </c>
      <c r="I400" s="28" t="s">
        <v>233</v>
      </c>
      <c r="J400" s="28"/>
      <c r="K400" s="80">
        <f>K401</f>
        <v>477.7</v>
      </c>
    </row>
    <row r="401" spans="1:11" s="18" customFormat="1" ht="31.5" hidden="1" customHeight="1" x14ac:dyDescent="0.2">
      <c r="A401" s="159"/>
      <c r="B401" s="1" t="s">
        <v>122</v>
      </c>
      <c r="C401" s="100">
        <v>905</v>
      </c>
      <c r="D401" s="28" t="s">
        <v>2</v>
      </c>
      <c r="E401" s="28" t="s">
        <v>40</v>
      </c>
      <c r="F401" s="28" t="s">
        <v>8</v>
      </c>
      <c r="G401" s="97">
        <v>1</v>
      </c>
      <c r="H401" s="28" t="s">
        <v>4</v>
      </c>
      <c r="I401" s="28" t="s">
        <v>233</v>
      </c>
      <c r="J401" s="28" t="s">
        <v>49</v>
      </c>
      <c r="K401" s="80">
        <v>477.7</v>
      </c>
    </row>
    <row r="402" spans="1:11" s="18" customFormat="1" ht="18" hidden="1" customHeight="1" x14ac:dyDescent="0.2">
      <c r="A402" s="159"/>
      <c r="B402" s="1" t="s">
        <v>15</v>
      </c>
      <c r="C402" s="100">
        <v>905</v>
      </c>
      <c r="D402" s="28" t="s">
        <v>6</v>
      </c>
      <c r="E402" s="28"/>
      <c r="F402" s="99"/>
      <c r="G402" s="40"/>
      <c r="H402" s="99"/>
      <c r="I402" s="99"/>
      <c r="J402" s="28"/>
      <c r="K402" s="80">
        <f>SUM(K403)</f>
        <v>5138.7999999999993</v>
      </c>
    </row>
    <row r="403" spans="1:11" s="18" customFormat="1" ht="18" hidden="1" customHeight="1" x14ac:dyDescent="0.2">
      <c r="A403" s="159"/>
      <c r="B403" s="1" t="s">
        <v>69</v>
      </c>
      <c r="C403" s="100">
        <v>905</v>
      </c>
      <c r="D403" s="28" t="s">
        <v>6</v>
      </c>
      <c r="E403" s="28" t="s">
        <v>70</v>
      </c>
      <c r="F403" s="28"/>
      <c r="G403" s="28"/>
      <c r="H403" s="28"/>
      <c r="I403" s="28"/>
      <c r="J403" s="28"/>
      <c r="K403" s="80">
        <f t="shared" ref="K403:K407" si="18">SUM(K404)</f>
        <v>5138.7999999999993</v>
      </c>
    </row>
    <row r="404" spans="1:11" s="18" customFormat="1" ht="31.5" hidden="1" customHeight="1" x14ac:dyDescent="0.2">
      <c r="A404" s="159"/>
      <c r="B404" s="31" t="s">
        <v>356</v>
      </c>
      <c r="C404" s="100">
        <v>905</v>
      </c>
      <c r="D404" s="28" t="s">
        <v>6</v>
      </c>
      <c r="E404" s="28" t="s">
        <v>70</v>
      </c>
      <c r="F404" s="28" t="s">
        <v>8</v>
      </c>
      <c r="G404" s="28"/>
      <c r="H404" s="28"/>
      <c r="I404" s="28"/>
      <c r="J404" s="28"/>
      <c r="K404" s="80">
        <f t="shared" si="18"/>
        <v>5138.7999999999993</v>
      </c>
    </row>
    <row r="405" spans="1:11" s="18" customFormat="1" ht="31.5" hidden="1" customHeight="1" x14ac:dyDescent="0.2">
      <c r="A405" s="159"/>
      <c r="B405" s="31" t="s">
        <v>321</v>
      </c>
      <c r="C405" s="100">
        <v>905</v>
      </c>
      <c r="D405" s="28" t="s">
        <v>6</v>
      </c>
      <c r="E405" s="28" t="s">
        <v>70</v>
      </c>
      <c r="F405" s="28" t="s">
        <v>8</v>
      </c>
      <c r="G405" s="28" t="s">
        <v>90</v>
      </c>
      <c r="H405" s="28"/>
      <c r="I405" s="28"/>
      <c r="J405" s="28"/>
      <c r="K405" s="80">
        <f t="shared" si="18"/>
        <v>5138.7999999999993</v>
      </c>
    </row>
    <row r="406" spans="1:11" s="18" customFormat="1" ht="31.5" hidden="1" customHeight="1" x14ac:dyDescent="0.2">
      <c r="A406" s="159"/>
      <c r="B406" s="31" t="s">
        <v>91</v>
      </c>
      <c r="C406" s="100">
        <v>905</v>
      </c>
      <c r="D406" s="28" t="s">
        <v>6</v>
      </c>
      <c r="E406" s="28" t="s">
        <v>70</v>
      </c>
      <c r="F406" s="28" t="s">
        <v>8</v>
      </c>
      <c r="G406" s="28" t="s">
        <v>90</v>
      </c>
      <c r="H406" s="28" t="s">
        <v>4</v>
      </c>
      <c r="I406" s="28"/>
      <c r="J406" s="28"/>
      <c r="K406" s="80">
        <f t="shared" si="18"/>
        <v>5138.7999999999993</v>
      </c>
    </row>
    <row r="407" spans="1:11" s="18" customFormat="1" ht="31.5" hidden="1" customHeight="1" x14ac:dyDescent="0.2">
      <c r="A407" s="159"/>
      <c r="B407" s="35" t="s">
        <v>235</v>
      </c>
      <c r="C407" s="100">
        <v>905</v>
      </c>
      <c r="D407" s="28" t="s">
        <v>6</v>
      </c>
      <c r="E407" s="28" t="s">
        <v>70</v>
      </c>
      <c r="F407" s="28" t="s">
        <v>8</v>
      </c>
      <c r="G407" s="28" t="s">
        <v>90</v>
      </c>
      <c r="H407" s="28" t="s">
        <v>4</v>
      </c>
      <c r="I407" s="28" t="s">
        <v>234</v>
      </c>
      <c r="J407" s="28"/>
      <c r="K407" s="80">
        <f t="shared" si="18"/>
        <v>5138.7999999999993</v>
      </c>
    </row>
    <row r="408" spans="1:11" s="18" customFormat="1" ht="31.5" hidden="1" customHeight="1" x14ac:dyDescent="0.2">
      <c r="A408" s="159"/>
      <c r="B408" s="1" t="s">
        <v>122</v>
      </c>
      <c r="C408" s="100">
        <v>905</v>
      </c>
      <c r="D408" s="28" t="s">
        <v>6</v>
      </c>
      <c r="E408" s="28" t="s">
        <v>70</v>
      </c>
      <c r="F408" s="28" t="s">
        <v>8</v>
      </c>
      <c r="G408" s="28" t="s">
        <v>90</v>
      </c>
      <c r="H408" s="28" t="s">
        <v>4</v>
      </c>
      <c r="I408" s="28" t="s">
        <v>234</v>
      </c>
      <c r="J408" s="28" t="s">
        <v>49</v>
      </c>
      <c r="K408" s="80">
        <f>436.3+209.1+679.8+528.6+23+2998.5+131.2+94.3+38</f>
        <v>5138.7999999999993</v>
      </c>
    </row>
    <row r="409" spans="1:11" s="18" customFormat="1" ht="18" hidden="1" customHeight="1" x14ac:dyDescent="0.2">
      <c r="A409" s="159"/>
      <c r="B409" s="1" t="s">
        <v>18</v>
      </c>
      <c r="C409" s="100">
        <v>905</v>
      </c>
      <c r="D409" s="99" t="s">
        <v>8</v>
      </c>
      <c r="E409" s="99"/>
      <c r="F409" s="28"/>
      <c r="G409" s="28"/>
      <c r="H409" s="28"/>
      <c r="I409" s="28"/>
      <c r="J409" s="99"/>
      <c r="K409" s="80">
        <f>K410</f>
        <v>83.3</v>
      </c>
    </row>
    <row r="410" spans="1:11" s="18" customFormat="1" ht="20.25" hidden="1" customHeight="1" x14ac:dyDescent="0.2">
      <c r="A410" s="159"/>
      <c r="B410" s="1" t="s">
        <v>229</v>
      </c>
      <c r="C410" s="100">
        <v>905</v>
      </c>
      <c r="D410" s="99" t="s">
        <v>8</v>
      </c>
      <c r="E410" s="99" t="s">
        <v>7</v>
      </c>
      <c r="F410" s="28"/>
      <c r="G410" s="28"/>
      <c r="H410" s="28"/>
      <c r="I410" s="28"/>
      <c r="J410" s="99"/>
      <c r="K410" s="80">
        <f>K411</f>
        <v>83.3</v>
      </c>
    </row>
    <row r="411" spans="1:11" s="18" customFormat="1" ht="31.5" hidden="1" customHeight="1" x14ac:dyDescent="0.2">
      <c r="A411" s="159"/>
      <c r="B411" s="1" t="s">
        <v>320</v>
      </c>
      <c r="C411" s="100">
        <v>905</v>
      </c>
      <c r="D411" s="99" t="s">
        <v>8</v>
      </c>
      <c r="E411" s="99" t="s">
        <v>7</v>
      </c>
      <c r="F411" s="28" t="s">
        <v>8</v>
      </c>
      <c r="G411" s="28"/>
      <c r="H411" s="28"/>
      <c r="I411" s="28"/>
      <c r="J411" s="99"/>
      <c r="K411" s="80">
        <f>K412</f>
        <v>83.3</v>
      </c>
    </row>
    <row r="412" spans="1:11" s="18" customFormat="1" ht="31.5" hidden="1" customHeight="1" x14ac:dyDescent="0.2">
      <c r="A412" s="159"/>
      <c r="B412" s="1" t="s">
        <v>321</v>
      </c>
      <c r="C412" s="100">
        <v>905</v>
      </c>
      <c r="D412" s="99" t="s">
        <v>8</v>
      </c>
      <c r="E412" s="99" t="s">
        <v>7</v>
      </c>
      <c r="F412" s="28" t="s">
        <v>8</v>
      </c>
      <c r="G412" s="28" t="s">
        <v>90</v>
      </c>
      <c r="H412" s="28"/>
      <c r="I412" s="28"/>
      <c r="J412" s="99"/>
      <c r="K412" s="80">
        <f>K413</f>
        <v>83.3</v>
      </c>
    </row>
    <row r="413" spans="1:11" s="18" customFormat="1" ht="31.5" hidden="1" customHeight="1" x14ac:dyDescent="0.2">
      <c r="A413" s="159"/>
      <c r="B413" s="1" t="s">
        <v>91</v>
      </c>
      <c r="C413" s="100">
        <v>905</v>
      </c>
      <c r="D413" s="99" t="s">
        <v>8</v>
      </c>
      <c r="E413" s="99" t="s">
        <v>7</v>
      </c>
      <c r="F413" s="28" t="s">
        <v>8</v>
      </c>
      <c r="G413" s="28" t="s">
        <v>90</v>
      </c>
      <c r="H413" s="28" t="s">
        <v>4</v>
      </c>
      <c r="I413" s="28"/>
      <c r="J413" s="99"/>
      <c r="K413" s="80">
        <f>K414</f>
        <v>83.3</v>
      </c>
    </row>
    <row r="414" spans="1:11" s="18" customFormat="1" ht="18" hidden="1" customHeight="1" x14ac:dyDescent="0.2">
      <c r="A414" s="159"/>
      <c r="B414" s="1" t="s">
        <v>231</v>
      </c>
      <c r="C414" s="100">
        <v>905</v>
      </c>
      <c r="D414" s="99" t="s">
        <v>8</v>
      </c>
      <c r="E414" s="99" t="s">
        <v>7</v>
      </c>
      <c r="F414" s="28" t="s">
        <v>8</v>
      </c>
      <c r="G414" s="28" t="s">
        <v>90</v>
      </c>
      <c r="H414" s="28" t="s">
        <v>4</v>
      </c>
      <c r="I414" s="28" t="s">
        <v>230</v>
      </c>
      <c r="J414" s="99"/>
      <c r="K414" s="80">
        <f>SUM(K415:K416)</f>
        <v>83.3</v>
      </c>
    </row>
    <row r="415" spans="1:11" s="18" customFormat="1" ht="49.5" hidden="1" customHeight="1" x14ac:dyDescent="0.2">
      <c r="A415" s="159"/>
      <c r="B415" s="1" t="s">
        <v>121</v>
      </c>
      <c r="C415" s="100">
        <v>905</v>
      </c>
      <c r="D415" s="99" t="s">
        <v>8</v>
      </c>
      <c r="E415" s="99" t="s">
        <v>7</v>
      </c>
      <c r="F415" s="28" t="s">
        <v>8</v>
      </c>
      <c r="G415" s="28" t="s">
        <v>90</v>
      </c>
      <c r="H415" s="28" t="s">
        <v>4</v>
      </c>
      <c r="I415" s="28" t="s">
        <v>230</v>
      </c>
      <c r="J415" s="99" t="s">
        <v>48</v>
      </c>
      <c r="K415" s="80"/>
    </row>
    <row r="416" spans="1:11" s="18" customFormat="1" ht="31.5" hidden="1" customHeight="1" x14ac:dyDescent="0.2">
      <c r="A416" s="159"/>
      <c r="B416" s="1" t="s">
        <v>122</v>
      </c>
      <c r="C416" s="100">
        <v>905</v>
      </c>
      <c r="D416" s="99" t="s">
        <v>8</v>
      </c>
      <c r="E416" s="99" t="s">
        <v>7</v>
      </c>
      <c r="F416" s="28" t="s">
        <v>8</v>
      </c>
      <c r="G416" s="28" t="s">
        <v>90</v>
      </c>
      <c r="H416" s="28" t="s">
        <v>4</v>
      </c>
      <c r="I416" s="28" t="s">
        <v>230</v>
      </c>
      <c r="J416" s="99" t="s">
        <v>49</v>
      </c>
      <c r="K416" s="80">
        <v>83.3</v>
      </c>
    </row>
    <row r="417" spans="1:19" s="18" customFormat="1" ht="18" hidden="1" customHeight="1" x14ac:dyDescent="0.2">
      <c r="A417" s="159"/>
      <c r="B417" s="1" t="s">
        <v>531</v>
      </c>
      <c r="C417" s="100">
        <v>905</v>
      </c>
      <c r="D417" s="28" t="s">
        <v>40</v>
      </c>
      <c r="E417" s="28"/>
      <c r="F417" s="28"/>
      <c r="G417" s="97"/>
      <c r="H417" s="28"/>
      <c r="I417" s="28"/>
      <c r="J417" s="28"/>
      <c r="K417" s="80">
        <f t="shared" ref="K417:K422" si="19">K418</f>
        <v>28.5</v>
      </c>
    </row>
    <row r="418" spans="1:19" s="18" customFormat="1" ht="18" hidden="1" customHeight="1" x14ac:dyDescent="0.2">
      <c r="A418" s="159"/>
      <c r="B418" s="1" t="s">
        <v>532</v>
      </c>
      <c r="C418" s="100">
        <v>905</v>
      </c>
      <c r="D418" s="28" t="s">
        <v>40</v>
      </c>
      <c r="E418" s="28" t="s">
        <v>2</v>
      </c>
      <c r="F418" s="28"/>
      <c r="G418" s="97"/>
      <c r="H418" s="28"/>
      <c r="I418" s="28"/>
      <c r="J418" s="28"/>
      <c r="K418" s="80">
        <f t="shared" si="19"/>
        <v>28.5</v>
      </c>
    </row>
    <row r="419" spans="1:19" s="18" customFormat="1" ht="18" hidden="1" customHeight="1" x14ac:dyDescent="0.2">
      <c r="A419" s="159"/>
      <c r="B419" s="1" t="s">
        <v>436</v>
      </c>
      <c r="C419" s="100">
        <v>905</v>
      </c>
      <c r="D419" s="28" t="s">
        <v>40</v>
      </c>
      <c r="E419" s="28" t="s">
        <v>2</v>
      </c>
      <c r="F419" s="28" t="s">
        <v>435</v>
      </c>
      <c r="G419" s="97"/>
      <c r="H419" s="28"/>
      <c r="I419" s="28"/>
      <c r="J419" s="28"/>
      <c r="K419" s="80">
        <f t="shared" si="19"/>
        <v>28.5</v>
      </c>
    </row>
    <row r="420" spans="1:19" s="18" customFormat="1" ht="18" hidden="1" customHeight="1" x14ac:dyDescent="0.2">
      <c r="A420" s="159"/>
      <c r="B420" s="31" t="s">
        <v>437</v>
      </c>
      <c r="C420" s="100">
        <v>905</v>
      </c>
      <c r="D420" s="28" t="s">
        <v>40</v>
      </c>
      <c r="E420" s="28" t="s">
        <v>2</v>
      </c>
      <c r="F420" s="28" t="s">
        <v>435</v>
      </c>
      <c r="G420" s="97">
        <v>1</v>
      </c>
      <c r="H420" s="28"/>
      <c r="I420" s="28"/>
      <c r="J420" s="28"/>
      <c r="K420" s="80">
        <f t="shared" si="19"/>
        <v>28.5</v>
      </c>
    </row>
    <row r="421" spans="1:19" s="18" customFormat="1" ht="47.25" hidden="1" customHeight="1" x14ac:dyDescent="0.2">
      <c r="A421" s="159"/>
      <c r="B421" s="31" t="s">
        <v>357</v>
      </c>
      <c r="C421" s="100">
        <v>905</v>
      </c>
      <c r="D421" s="28" t="s">
        <v>40</v>
      </c>
      <c r="E421" s="28" t="s">
        <v>2</v>
      </c>
      <c r="F421" s="28" t="s">
        <v>435</v>
      </c>
      <c r="G421" s="97">
        <v>1</v>
      </c>
      <c r="H421" s="28" t="s">
        <v>2</v>
      </c>
      <c r="I421" s="28"/>
      <c r="J421" s="28"/>
      <c r="K421" s="80">
        <f t="shared" si="19"/>
        <v>28.5</v>
      </c>
    </row>
    <row r="422" spans="1:19" s="18" customFormat="1" ht="18" hidden="1" customHeight="1" x14ac:dyDescent="0.2">
      <c r="A422" s="159"/>
      <c r="B422" s="31" t="s">
        <v>99</v>
      </c>
      <c r="C422" s="100">
        <v>905</v>
      </c>
      <c r="D422" s="28" t="s">
        <v>40</v>
      </c>
      <c r="E422" s="28" t="s">
        <v>2</v>
      </c>
      <c r="F422" s="28" t="s">
        <v>435</v>
      </c>
      <c r="G422" s="97">
        <v>1</v>
      </c>
      <c r="H422" s="28" t="s">
        <v>2</v>
      </c>
      <c r="I422" s="28" t="s">
        <v>100</v>
      </c>
      <c r="J422" s="28"/>
      <c r="K422" s="80">
        <f t="shared" si="19"/>
        <v>28.5</v>
      </c>
    </row>
    <row r="423" spans="1:19" s="18" customFormat="1" ht="18" hidden="1" customHeight="1" x14ac:dyDescent="0.2">
      <c r="A423" s="159"/>
      <c r="B423" s="1" t="s">
        <v>531</v>
      </c>
      <c r="C423" s="100">
        <v>905</v>
      </c>
      <c r="D423" s="28" t="s">
        <v>40</v>
      </c>
      <c r="E423" s="28" t="s">
        <v>2</v>
      </c>
      <c r="F423" s="28" t="s">
        <v>435</v>
      </c>
      <c r="G423" s="97">
        <v>1</v>
      </c>
      <c r="H423" s="28" t="s">
        <v>2</v>
      </c>
      <c r="I423" s="28" t="s">
        <v>100</v>
      </c>
      <c r="J423" s="28" t="s">
        <v>57</v>
      </c>
      <c r="K423" s="80">
        <v>28.5</v>
      </c>
    </row>
    <row r="424" spans="1:19" s="41" customFormat="1" ht="31.5" hidden="1" customHeight="1" x14ac:dyDescent="0.2">
      <c r="A424" s="158">
        <v>4</v>
      </c>
      <c r="B424" s="1" t="s">
        <v>358</v>
      </c>
      <c r="C424" s="97">
        <v>910</v>
      </c>
      <c r="D424" s="28"/>
      <c r="E424" s="28"/>
      <c r="F424" s="28"/>
      <c r="G424" s="97"/>
      <c r="H424" s="28"/>
      <c r="I424" s="28"/>
      <c r="J424" s="28"/>
      <c r="K424" s="81">
        <f>SUM(K425+K444+K451)</f>
        <v>18286.599999999999</v>
      </c>
      <c r="L424" s="77"/>
      <c r="M424" s="7"/>
      <c r="N424" s="7"/>
      <c r="O424" s="7"/>
      <c r="P424" s="7"/>
      <c r="Q424" s="7"/>
      <c r="R424" s="7"/>
      <c r="S424" s="7"/>
    </row>
    <row r="425" spans="1:19" s="41" customFormat="1" ht="18" hidden="1" customHeight="1" x14ac:dyDescent="0.2">
      <c r="A425" s="159"/>
      <c r="B425" s="1" t="s">
        <v>1</v>
      </c>
      <c r="C425" s="97">
        <v>910</v>
      </c>
      <c r="D425" s="28" t="s">
        <v>2</v>
      </c>
      <c r="E425" s="28"/>
      <c r="F425" s="28"/>
      <c r="G425" s="97"/>
      <c r="H425" s="28"/>
      <c r="I425" s="28"/>
      <c r="J425" s="28"/>
      <c r="K425" s="80">
        <f>SUM(K426+K438)</f>
        <v>16410.5</v>
      </c>
      <c r="L425" s="7"/>
      <c r="M425" s="7"/>
      <c r="N425" s="7"/>
      <c r="O425" s="7"/>
      <c r="P425" s="7"/>
      <c r="Q425" s="7"/>
      <c r="R425" s="7"/>
      <c r="S425" s="7"/>
    </row>
    <row r="426" spans="1:19" s="41" customFormat="1" ht="31.5" hidden="1" customHeight="1" x14ac:dyDescent="0.2">
      <c r="A426" s="159"/>
      <c r="B426" s="1" t="s">
        <v>43</v>
      </c>
      <c r="C426" s="97">
        <v>910</v>
      </c>
      <c r="D426" s="28" t="s">
        <v>2</v>
      </c>
      <c r="E426" s="28" t="s">
        <v>30</v>
      </c>
      <c r="F426" s="28"/>
      <c r="G426" s="97"/>
      <c r="H426" s="28"/>
      <c r="I426" s="28"/>
      <c r="J426" s="28"/>
      <c r="K426" s="80">
        <f>SUM(K427+K432)</f>
        <v>16372.4</v>
      </c>
      <c r="L426" s="8"/>
      <c r="M426" s="7"/>
      <c r="N426" s="7"/>
      <c r="O426" s="7"/>
      <c r="P426" s="7"/>
      <c r="Q426" s="7"/>
      <c r="R426" s="7"/>
      <c r="S426" s="7"/>
    </row>
    <row r="427" spans="1:19" s="41" customFormat="1" ht="16.5" hidden="1" customHeight="1" x14ac:dyDescent="0.2">
      <c r="A427" s="159"/>
      <c r="B427" s="31" t="s">
        <v>164</v>
      </c>
      <c r="C427" s="97">
        <v>910</v>
      </c>
      <c r="D427" s="28" t="s">
        <v>2</v>
      </c>
      <c r="E427" s="28" t="s">
        <v>30</v>
      </c>
      <c r="F427" s="99" t="s">
        <v>92</v>
      </c>
      <c r="G427" s="100"/>
      <c r="H427" s="28"/>
      <c r="I427" s="28"/>
      <c r="J427" s="28"/>
      <c r="K427" s="80">
        <f>K428</f>
        <v>900</v>
      </c>
      <c r="L427" s="7"/>
      <c r="M427" s="7"/>
      <c r="N427" s="7"/>
      <c r="O427" s="7"/>
      <c r="P427" s="7"/>
      <c r="Q427" s="7"/>
      <c r="R427" s="7"/>
      <c r="S427" s="7"/>
    </row>
    <row r="428" spans="1:19" s="41" customFormat="1" ht="47.25" hidden="1" customHeight="1" x14ac:dyDescent="0.2">
      <c r="A428" s="159"/>
      <c r="B428" s="31" t="s">
        <v>360</v>
      </c>
      <c r="C428" s="97">
        <v>910</v>
      </c>
      <c r="D428" s="28" t="s">
        <v>2</v>
      </c>
      <c r="E428" s="28" t="s">
        <v>30</v>
      </c>
      <c r="F428" s="99" t="s">
        <v>92</v>
      </c>
      <c r="G428" s="100">
        <v>1</v>
      </c>
      <c r="H428" s="28"/>
      <c r="I428" s="28"/>
      <c r="J428" s="28"/>
      <c r="K428" s="80">
        <f>K429</f>
        <v>900</v>
      </c>
      <c r="L428" s="7"/>
      <c r="M428" s="7"/>
      <c r="N428" s="7"/>
      <c r="O428" s="7"/>
      <c r="P428" s="7"/>
      <c r="Q428" s="7"/>
      <c r="R428" s="7"/>
      <c r="S428" s="7"/>
    </row>
    <row r="429" spans="1:19" s="41" customFormat="1" ht="31.5" hidden="1" customHeight="1" x14ac:dyDescent="0.2">
      <c r="A429" s="159"/>
      <c r="B429" s="1" t="s">
        <v>359</v>
      </c>
      <c r="C429" s="97">
        <v>910</v>
      </c>
      <c r="D429" s="28" t="s">
        <v>2</v>
      </c>
      <c r="E429" s="28" t="s">
        <v>30</v>
      </c>
      <c r="F429" s="99" t="s">
        <v>92</v>
      </c>
      <c r="G429" s="100">
        <v>1</v>
      </c>
      <c r="H429" s="99" t="s">
        <v>5</v>
      </c>
      <c r="I429" s="99"/>
      <c r="J429" s="99"/>
      <c r="K429" s="80">
        <f>K430</f>
        <v>900</v>
      </c>
      <c r="L429" s="7"/>
      <c r="M429" s="7"/>
      <c r="N429" s="7"/>
      <c r="O429" s="7"/>
      <c r="P429" s="7"/>
      <c r="Q429" s="7"/>
      <c r="R429" s="7"/>
      <c r="S429" s="7"/>
    </row>
    <row r="430" spans="1:19" s="41" customFormat="1" ht="31.5" hidden="1" customHeight="1" x14ac:dyDescent="0.2">
      <c r="A430" s="159"/>
      <c r="B430" s="1" t="s">
        <v>165</v>
      </c>
      <c r="C430" s="97">
        <v>910</v>
      </c>
      <c r="D430" s="28" t="s">
        <v>2</v>
      </c>
      <c r="E430" s="28" t="s">
        <v>30</v>
      </c>
      <c r="F430" s="99" t="s">
        <v>92</v>
      </c>
      <c r="G430" s="100">
        <v>1</v>
      </c>
      <c r="H430" s="99" t="s">
        <v>5</v>
      </c>
      <c r="I430" s="99" t="s">
        <v>147</v>
      </c>
      <c r="J430" s="99"/>
      <c r="K430" s="80">
        <f>K431</f>
        <v>900</v>
      </c>
      <c r="L430" s="7"/>
      <c r="M430" s="7"/>
      <c r="N430" s="7"/>
      <c r="O430" s="7"/>
      <c r="P430" s="7"/>
      <c r="Q430" s="7"/>
      <c r="R430" s="7"/>
      <c r="S430" s="7"/>
    </row>
    <row r="431" spans="1:19" ht="31.5" hidden="1" customHeight="1" x14ac:dyDescent="0.2">
      <c r="A431" s="159"/>
      <c r="B431" s="1" t="s">
        <v>122</v>
      </c>
      <c r="C431" s="97">
        <v>910</v>
      </c>
      <c r="D431" s="28" t="s">
        <v>2</v>
      </c>
      <c r="E431" s="28" t="s">
        <v>30</v>
      </c>
      <c r="F431" s="99" t="s">
        <v>92</v>
      </c>
      <c r="G431" s="100">
        <v>1</v>
      </c>
      <c r="H431" s="99" t="s">
        <v>5</v>
      </c>
      <c r="I431" s="99" t="s">
        <v>147</v>
      </c>
      <c r="J431" s="99" t="s">
        <v>49</v>
      </c>
      <c r="K431" s="80">
        <v>900</v>
      </c>
      <c r="L431" s="8"/>
    </row>
    <row r="432" spans="1:19" ht="31.5" hidden="1" customHeight="1" x14ac:dyDescent="0.2">
      <c r="A432" s="159"/>
      <c r="B432" s="1" t="s">
        <v>361</v>
      </c>
      <c r="C432" s="97">
        <v>910</v>
      </c>
      <c r="D432" s="28" t="s">
        <v>2</v>
      </c>
      <c r="E432" s="28" t="s">
        <v>30</v>
      </c>
      <c r="F432" s="28" t="s">
        <v>103</v>
      </c>
      <c r="G432" s="97"/>
      <c r="H432" s="28"/>
      <c r="I432" s="28"/>
      <c r="J432" s="28"/>
      <c r="K432" s="80">
        <f>K433</f>
        <v>15472.4</v>
      </c>
    </row>
    <row r="433" spans="1:11" s="18" customFormat="1" ht="31.5" hidden="1" customHeight="1" x14ac:dyDescent="0.2">
      <c r="A433" s="159"/>
      <c r="B433" s="1" t="s">
        <v>361</v>
      </c>
      <c r="C433" s="97">
        <v>910</v>
      </c>
      <c r="D433" s="28" t="s">
        <v>2</v>
      </c>
      <c r="E433" s="28" t="s">
        <v>30</v>
      </c>
      <c r="F433" s="28" t="s">
        <v>103</v>
      </c>
      <c r="G433" s="97">
        <v>1</v>
      </c>
      <c r="H433" s="28"/>
      <c r="I433" s="28"/>
      <c r="J433" s="28"/>
      <c r="K433" s="80">
        <f>SUM(K434)</f>
        <v>15472.4</v>
      </c>
    </row>
    <row r="434" spans="1:11" s="18" customFormat="1" ht="18" hidden="1" customHeight="1" x14ac:dyDescent="0.2">
      <c r="A434" s="159"/>
      <c r="B434" s="1" t="s">
        <v>47</v>
      </c>
      <c r="C434" s="97">
        <v>910</v>
      </c>
      <c r="D434" s="28" t="s">
        <v>2</v>
      </c>
      <c r="E434" s="28" t="s">
        <v>30</v>
      </c>
      <c r="F434" s="28" t="s">
        <v>103</v>
      </c>
      <c r="G434" s="97">
        <v>1</v>
      </c>
      <c r="H434" s="28" t="s">
        <v>77</v>
      </c>
      <c r="I434" s="28" t="s">
        <v>78</v>
      </c>
      <c r="J434" s="28"/>
      <c r="K434" s="80">
        <f>SUM(K435:K437)</f>
        <v>15472.4</v>
      </c>
    </row>
    <row r="435" spans="1:11" s="18" customFormat="1" ht="52.5" hidden="1" customHeight="1" x14ac:dyDescent="0.2">
      <c r="A435" s="159"/>
      <c r="B435" s="1" t="s">
        <v>121</v>
      </c>
      <c r="C435" s="97">
        <v>910</v>
      </c>
      <c r="D435" s="28" t="s">
        <v>2</v>
      </c>
      <c r="E435" s="28" t="s">
        <v>30</v>
      </c>
      <c r="F435" s="28" t="s">
        <v>103</v>
      </c>
      <c r="G435" s="97">
        <v>1</v>
      </c>
      <c r="H435" s="28" t="s">
        <v>77</v>
      </c>
      <c r="I435" s="28" t="s">
        <v>78</v>
      </c>
      <c r="J435" s="28" t="s">
        <v>48</v>
      </c>
      <c r="K435" s="80">
        <v>14678</v>
      </c>
    </row>
    <row r="436" spans="1:11" s="18" customFormat="1" ht="31.5" hidden="1" customHeight="1" x14ac:dyDescent="0.2">
      <c r="A436" s="159"/>
      <c r="B436" s="1" t="s">
        <v>122</v>
      </c>
      <c r="C436" s="97">
        <v>910</v>
      </c>
      <c r="D436" s="28" t="s">
        <v>2</v>
      </c>
      <c r="E436" s="28" t="s">
        <v>30</v>
      </c>
      <c r="F436" s="28" t="s">
        <v>103</v>
      </c>
      <c r="G436" s="97">
        <v>1</v>
      </c>
      <c r="H436" s="28" t="s">
        <v>77</v>
      </c>
      <c r="I436" s="28" t="s">
        <v>78</v>
      </c>
      <c r="J436" s="28" t="s">
        <v>49</v>
      </c>
      <c r="K436" s="80">
        <v>761.4</v>
      </c>
    </row>
    <row r="437" spans="1:11" s="18" customFormat="1" ht="18" hidden="1" customHeight="1" x14ac:dyDescent="0.2">
      <c r="A437" s="159"/>
      <c r="B437" s="1" t="s">
        <v>50</v>
      </c>
      <c r="C437" s="97">
        <v>910</v>
      </c>
      <c r="D437" s="28" t="s">
        <v>2</v>
      </c>
      <c r="E437" s="28" t="s">
        <v>30</v>
      </c>
      <c r="F437" s="28" t="s">
        <v>103</v>
      </c>
      <c r="G437" s="97">
        <v>1</v>
      </c>
      <c r="H437" s="28" t="s">
        <v>77</v>
      </c>
      <c r="I437" s="28" t="s">
        <v>78</v>
      </c>
      <c r="J437" s="28" t="s">
        <v>51</v>
      </c>
      <c r="K437" s="80">
        <v>33</v>
      </c>
    </row>
    <row r="438" spans="1:11" s="18" customFormat="1" ht="18" hidden="1" customHeight="1" x14ac:dyDescent="0.2">
      <c r="A438" s="159"/>
      <c r="B438" s="1" t="s">
        <v>9</v>
      </c>
      <c r="C438" s="100">
        <v>910</v>
      </c>
      <c r="D438" s="28" t="s">
        <v>2</v>
      </c>
      <c r="E438" s="28" t="s">
        <v>40</v>
      </c>
      <c r="F438" s="28"/>
      <c r="G438" s="97"/>
      <c r="H438" s="28"/>
      <c r="I438" s="28"/>
      <c r="J438" s="28"/>
      <c r="K438" s="80">
        <f>SUM(K439)</f>
        <v>38.1</v>
      </c>
    </row>
    <row r="439" spans="1:11" s="18" customFormat="1" ht="31.5" hidden="1" customHeight="1" x14ac:dyDescent="0.2">
      <c r="A439" s="159"/>
      <c r="B439" s="1" t="s">
        <v>320</v>
      </c>
      <c r="C439" s="100">
        <v>910</v>
      </c>
      <c r="D439" s="28" t="s">
        <v>2</v>
      </c>
      <c r="E439" s="28" t="s">
        <v>40</v>
      </c>
      <c r="F439" s="28" t="s">
        <v>8</v>
      </c>
      <c r="G439" s="97"/>
      <c r="H439" s="28"/>
      <c r="I439" s="28"/>
      <c r="J439" s="28"/>
      <c r="K439" s="80">
        <f>SUM(K440)</f>
        <v>38.1</v>
      </c>
    </row>
    <row r="440" spans="1:11" s="18" customFormat="1" ht="31.5" hidden="1" customHeight="1" x14ac:dyDescent="0.2">
      <c r="A440" s="159"/>
      <c r="B440" s="1" t="s">
        <v>321</v>
      </c>
      <c r="C440" s="100">
        <v>910</v>
      </c>
      <c r="D440" s="28" t="s">
        <v>2</v>
      </c>
      <c r="E440" s="28" t="s">
        <v>40</v>
      </c>
      <c r="F440" s="28" t="s">
        <v>8</v>
      </c>
      <c r="G440" s="97">
        <v>1</v>
      </c>
      <c r="H440" s="28"/>
      <c r="I440" s="28"/>
      <c r="J440" s="28"/>
      <c r="K440" s="80">
        <f>SUM(K441)</f>
        <v>38.1</v>
      </c>
    </row>
    <row r="441" spans="1:11" s="18" customFormat="1" ht="31.5" hidden="1" customHeight="1" x14ac:dyDescent="0.2">
      <c r="A441" s="159"/>
      <c r="B441" s="1" t="s">
        <v>91</v>
      </c>
      <c r="C441" s="100">
        <v>910</v>
      </c>
      <c r="D441" s="28" t="s">
        <v>2</v>
      </c>
      <c r="E441" s="28" t="s">
        <v>40</v>
      </c>
      <c r="F441" s="28" t="s">
        <v>8</v>
      </c>
      <c r="G441" s="97">
        <v>1</v>
      </c>
      <c r="H441" s="28" t="s">
        <v>4</v>
      </c>
      <c r="I441" s="28"/>
      <c r="J441" s="28"/>
      <c r="K441" s="80">
        <f>SUM(K442)</f>
        <v>38.1</v>
      </c>
    </row>
    <row r="442" spans="1:11" s="18" customFormat="1" ht="18" hidden="1" customHeight="1" x14ac:dyDescent="0.2">
      <c r="A442" s="159"/>
      <c r="B442" s="1" t="s">
        <v>228</v>
      </c>
      <c r="C442" s="100">
        <v>910</v>
      </c>
      <c r="D442" s="28" t="s">
        <v>2</v>
      </c>
      <c r="E442" s="28" t="s">
        <v>40</v>
      </c>
      <c r="F442" s="28" t="s">
        <v>8</v>
      </c>
      <c r="G442" s="97">
        <v>1</v>
      </c>
      <c r="H442" s="28" t="s">
        <v>4</v>
      </c>
      <c r="I442" s="28" t="s">
        <v>227</v>
      </c>
      <c r="J442" s="28"/>
      <c r="K442" s="80">
        <f>SUM(K443)</f>
        <v>38.1</v>
      </c>
    </row>
    <row r="443" spans="1:11" s="18" customFormat="1" ht="31.5" hidden="1" customHeight="1" x14ac:dyDescent="0.2">
      <c r="A443" s="159"/>
      <c r="B443" s="1" t="s">
        <v>122</v>
      </c>
      <c r="C443" s="100">
        <v>910</v>
      </c>
      <c r="D443" s="28" t="s">
        <v>2</v>
      </c>
      <c r="E443" s="28" t="s">
        <v>40</v>
      </c>
      <c r="F443" s="28" t="s">
        <v>8</v>
      </c>
      <c r="G443" s="97">
        <v>1</v>
      </c>
      <c r="H443" s="28" t="s">
        <v>4</v>
      </c>
      <c r="I443" s="28" t="s">
        <v>227</v>
      </c>
      <c r="J443" s="28" t="s">
        <v>49</v>
      </c>
      <c r="K443" s="80">
        <v>38.1</v>
      </c>
    </row>
    <row r="444" spans="1:11" s="18" customFormat="1" ht="18" hidden="1" customHeight="1" x14ac:dyDescent="0.2">
      <c r="A444" s="159"/>
      <c r="B444" s="1" t="s">
        <v>15</v>
      </c>
      <c r="C444" s="100">
        <v>910</v>
      </c>
      <c r="D444" s="28" t="s">
        <v>6</v>
      </c>
      <c r="E444" s="28"/>
      <c r="F444" s="28"/>
      <c r="G444" s="97"/>
      <c r="H444" s="28"/>
      <c r="I444" s="28"/>
      <c r="J444" s="28"/>
      <c r="K444" s="80">
        <f>SUM(K445)</f>
        <v>1520.6</v>
      </c>
    </row>
    <row r="445" spans="1:11" s="18" customFormat="1" ht="18" hidden="1" customHeight="1" x14ac:dyDescent="0.2">
      <c r="A445" s="159"/>
      <c r="B445" s="1" t="s">
        <v>69</v>
      </c>
      <c r="C445" s="100">
        <v>910</v>
      </c>
      <c r="D445" s="28" t="s">
        <v>6</v>
      </c>
      <c r="E445" s="28" t="s">
        <v>70</v>
      </c>
      <c r="F445" s="28"/>
      <c r="G445" s="28"/>
      <c r="H445" s="28"/>
      <c r="I445" s="28"/>
      <c r="J445" s="28"/>
      <c r="K445" s="80">
        <f t="shared" ref="K445:K449" si="20">SUM(K446)</f>
        <v>1520.6</v>
      </c>
    </row>
    <row r="446" spans="1:11" s="18" customFormat="1" ht="31.5" hidden="1" customHeight="1" x14ac:dyDescent="0.2">
      <c r="A446" s="159"/>
      <c r="B446" s="31" t="s">
        <v>356</v>
      </c>
      <c r="C446" s="100">
        <v>910</v>
      </c>
      <c r="D446" s="28" t="s">
        <v>6</v>
      </c>
      <c r="E446" s="28" t="s">
        <v>70</v>
      </c>
      <c r="F446" s="28" t="s">
        <v>8</v>
      </c>
      <c r="G446" s="28"/>
      <c r="H446" s="28"/>
      <c r="I446" s="28"/>
      <c r="J446" s="28"/>
      <c r="K446" s="80">
        <f t="shared" si="20"/>
        <v>1520.6</v>
      </c>
    </row>
    <row r="447" spans="1:11" s="18" customFormat="1" ht="31.5" hidden="1" customHeight="1" x14ac:dyDescent="0.2">
      <c r="A447" s="159"/>
      <c r="B447" s="31" t="s">
        <v>321</v>
      </c>
      <c r="C447" s="100">
        <v>910</v>
      </c>
      <c r="D447" s="28" t="s">
        <v>6</v>
      </c>
      <c r="E447" s="28" t="s">
        <v>70</v>
      </c>
      <c r="F447" s="28" t="s">
        <v>8</v>
      </c>
      <c r="G447" s="28" t="s">
        <v>90</v>
      </c>
      <c r="H447" s="28"/>
      <c r="I447" s="28"/>
      <c r="J447" s="28"/>
      <c r="K447" s="80">
        <f t="shared" si="20"/>
        <v>1520.6</v>
      </c>
    </row>
    <row r="448" spans="1:11" s="18" customFormat="1" ht="31.5" hidden="1" customHeight="1" x14ac:dyDescent="0.2">
      <c r="A448" s="159"/>
      <c r="B448" s="31" t="s">
        <v>91</v>
      </c>
      <c r="C448" s="100">
        <v>910</v>
      </c>
      <c r="D448" s="28" t="s">
        <v>6</v>
      </c>
      <c r="E448" s="28" t="s">
        <v>70</v>
      </c>
      <c r="F448" s="28" t="s">
        <v>8</v>
      </c>
      <c r="G448" s="28" t="s">
        <v>90</v>
      </c>
      <c r="H448" s="28" t="s">
        <v>4</v>
      </c>
      <c r="I448" s="28"/>
      <c r="J448" s="28"/>
      <c r="K448" s="80">
        <f t="shared" si="20"/>
        <v>1520.6</v>
      </c>
    </row>
    <row r="449" spans="1:11" s="18" customFormat="1" ht="31.5" hidden="1" customHeight="1" x14ac:dyDescent="0.2">
      <c r="A449" s="159"/>
      <c r="B449" s="35" t="s">
        <v>235</v>
      </c>
      <c r="C449" s="100">
        <v>910</v>
      </c>
      <c r="D449" s="28" t="s">
        <v>6</v>
      </c>
      <c r="E449" s="28" t="s">
        <v>70</v>
      </c>
      <c r="F449" s="28" t="s">
        <v>8</v>
      </c>
      <c r="G449" s="28" t="s">
        <v>90</v>
      </c>
      <c r="H449" s="28" t="s">
        <v>4</v>
      </c>
      <c r="I449" s="28" t="s">
        <v>234</v>
      </c>
      <c r="J449" s="28"/>
      <c r="K449" s="80">
        <f t="shared" si="20"/>
        <v>1520.6</v>
      </c>
    </row>
    <row r="450" spans="1:11" s="18" customFormat="1" ht="31.5" hidden="1" customHeight="1" x14ac:dyDescent="0.2">
      <c r="A450" s="159"/>
      <c r="B450" s="1" t="s">
        <v>122</v>
      </c>
      <c r="C450" s="100">
        <v>910</v>
      </c>
      <c r="D450" s="28" t="s">
        <v>6</v>
      </c>
      <c r="E450" s="28" t="s">
        <v>70</v>
      </c>
      <c r="F450" s="28" t="s">
        <v>8</v>
      </c>
      <c r="G450" s="28" t="s">
        <v>90</v>
      </c>
      <c r="H450" s="28" t="s">
        <v>4</v>
      </c>
      <c r="I450" s="28" t="s">
        <v>234</v>
      </c>
      <c r="J450" s="28" t="s">
        <v>49</v>
      </c>
      <c r="K450" s="80">
        <f>792.9+87+640.7</f>
        <v>1520.6</v>
      </c>
    </row>
    <row r="451" spans="1:11" s="18" customFormat="1" ht="18" hidden="1" customHeight="1" x14ac:dyDescent="0.2">
      <c r="A451" s="159"/>
      <c r="B451" s="1" t="s">
        <v>18</v>
      </c>
      <c r="C451" s="100">
        <v>910</v>
      </c>
      <c r="D451" s="99" t="s">
        <v>8</v>
      </c>
      <c r="E451" s="99"/>
      <c r="F451" s="28"/>
      <c r="G451" s="28"/>
      <c r="H451" s="28"/>
      <c r="I451" s="28"/>
      <c r="J451" s="99"/>
      <c r="K451" s="80">
        <f t="shared" ref="K451:K456" si="21">SUM(K452)</f>
        <v>355.5</v>
      </c>
    </row>
    <row r="452" spans="1:11" s="18" customFormat="1" ht="19.5" hidden="1" customHeight="1" x14ac:dyDescent="0.2">
      <c r="A452" s="159"/>
      <c r="B452" s="1" t="s">
        <v>229</v>
      </c>
      <c r="C452" s="100">
        <v>910</v>
      </c>
      <c r="D452" s="99" t="s">
        <v>8</v>
      </c>
      <c r="E452" s="99" t="s">
        <v>7</v>
      </c>
      <c r="F452" s="28"/>
      <c r="G452" s="28"/>
      <c r="H452" s="28"/>
      <c r="I452" s="28"/>
      <c r="J452" s="99"/>
      <c r="K452" s="80">
        <f t="shared" si="21"/>
        <v>355.5</v>
      </c>
    </row>
    <row r="453" spans="1:11" s="18" customFormat="1" ht="31.5" hidden="1" customHeight="1" x14ac:dyDescent="0.2">
      <c r="A453" s="159"/>
      <c r="B453" s="1" t="s">
        <v>320</v>
      </c>
      <c r="C453" s="100">
        <v>910</v>
      </c>
      <c r="D453" s="99" t="s">
        <v>8</v>
      </c>
      <c r="E453" s="99" t="s">
        <v>7</v>
      </c>
      <c r="F453" s="28" t="s">
        <v>8</v>
      </c>
      <c r="G453" s="28"/>
      <c r="H453" s="28"/>
      <c r="I453" s="28"/>
      <c r="J453" s="99"/>
      <c r="K453" s="80">
        <f t="shared" si="21"/>
        <v>355.5</v>
      </c>
    </row>
    <row r="454" spans="1:11" s="18" customFormat="1" ht="31.5" hidden="1" customHeight="1" x14ac:dyDescent="0.2">
      <c r="A454" s="159"/>
      <c r="B454" s="1" t="s">
        <v>321</v>
      </c>
      <c r="C454" s="100">
        <v>910</v>
      </c>
      <c r="D454" s="99" t="s">
        <v>8</v>
      </c>
      <c r="E454" s="99" t="s">
        <v>7</v>
      </c>
      <c r="F454" s="28" t="s">
        <v>8</v>
      </c>
      <c r="G454" s="28" t="s">
        <v>90</v>
      </c>
      <c r="H454" s="28"/>
      <c r="I454" s="28"/>
      <c r="J454" s="99"/>
      <c r="K454" s="80">
        <f t="shared" si="21"/>
        <v>355.5</v>
      </c>
    </row>
    <row r="455" spans="1:11" s="18" customFormat="1" ht="31.5" hidden="1" customHeight="1" x14ac:dyDescent="0.2">
      <c r="A455" s="159"/>
      <c r="B455" s="1" t="s">
        <v>91</v>
      </c>
      <c r="C455" s="100">
        <v>910</v>
      </c>
      <c r="D455" s="99" t="s">
        <v>8</v>
      </c>
      <c r="E455" s="99" t="s">
        <v>7</v>
      </c>
      <c r="F455" s="28" t="s">
        <v>8</v>
      </c>
      <c r="G455" s="28" t="s">
        <v>90</v>
      </c>
      <c r="H455" s="28" t="s">
        <v>4</v>
      </c>
      <c r="I455" s="28"/>
      <c r="J455" s="99"/>
      <c r="K455" s="80">
        <f t="shared" si="21"/>
        <v>355.5</v>
      </c>
    </row>
    <row r="456" spans="1:11" s="18" customFormat="1" ht="18" hidden="1" customHeight="1" x14ac:dyDescent="0.2">
      <c r="A456" s="159"/>
      <c r="B456" s="1" t="s">
        <v>231</v>
      </c>
      <c r="C456" s="100">
        <v>910</v>
      </c>
      <c r="D456" s="99" t="s">
        <v>8</v>
      </c>
      <c r="E456" s="99" t="s">
        <v>7</v>
      </c>
      <c r="F456" s="28" t="s">
        <v>8</v>
      </c>
      <c r="G456" s="28" t="s">
        <v>90</v>
      </c>
      <c r="H456" s="28" t="s">
        <v>4</v>
      </c>
      <c r="I456" s="28" t="s">
        <v>230</v>
      </c>
      <c r="J456" s="99"/>
      <c r="K456" s="80">
        <f t="shared" si="21"/>
        <v>355.5</v>
      </c>
    </row>
    <row r="457" spans="1:11" s="18" customFormat="1" ht="31.5" hidden="1" customHeight="1" x14ac:dyDescent="0.2">
      <c r="A457" s="160"/>
      <c r="B457" s="1" t="s">
        <v>122</v>
      </c>
      <c r="C457" s="100">
        <v>910</v>
      </c>
      <c r="D457" s="99" t="s">
        <v>8</v>
      </c>
      <c r="E457" s="99" t="s">
        <v>7</v>
      </c>
      <c r="F457" s="28" t="s">
        <v>8</v>
      </c>
      <c r="G457" s="28" t="s">
        <v>90</v>
      </c>
      <c r="H457" s="28" t="s">
        <v>4</v>
      </c>
      <c r="I457" s="28" t="s">
        <v>230</v>
      </c>
      <c r="J457" s="99" t="s">
        <v>49</v>
      </c>
      <c r="K457" s="80">
        <f>61.5+294</f>
        <v>355.5</v>
      </c>
    </row>
    <row r="458" spans="1:11" s="18" customFormat="1" ht="31.5" hidden="1" customHeight="1" x14ac:dyDescent="0.2">
      <c r="A458" s="158">
        <v>5</v>
      </c>
      <c r="B458" s="1" t="s">
        <v>362</v>
      </c>
      <c r="C458" s="97">
        <v>918</v>
      </c>
      <c r="D458" s="28"/>
      <c r="E458" s="28"/>
      <c r="F458" s="28"/>
      <c r="G458" s="97"/>
      <c r="H458" s="28"/>
      <c r="I458" s="28"/>
      <c r="J458" s="28"/>
      <c r="K458" s="80">
        <f>K466+K516+K484+K544+K459</f>
        <v>232579.20000000001</v>
      </c>
    </row>
    <row r="459" spans="1:11" s="18" customFormat="1" ht="18" hidden="1" customHeight="1" x14ac:dyDescent="0.2">
      <c r="A459" s="159"/>
      <c r="B459" s="1" t="s">
        <v>1</v>
      </c>
      <c r="C459" s="97">
        <v>918</v>
      </c>
      <c r="D459" s="28" t="s">
        <v>2</v>
      </c>
      <c r="E459" s="28"/>
      <c r="F459" s="28"/>
      <c r="G459" s="97"/>
      <c r="H459" s="28"/>
      <c r="I459" s="28"/>
      <c r="J459" s="28"/>
      <c r="K459" s="80">
        <f t="shared" ref="K459:K464" si="22">K460</f>
        <v>0</v>
      </c>
    </row>
    <row r="460" spans="1:11" s="18" customFormat="1" ht="18" hidden="1" customHeight="1" x14ac:dyDescent="0.2">
      <c r="A460" s="159"/>
      <c r="B460" s="1" t="s">
        <v>9</v>
      </c>
      <c r="C460" s="97">
        <v>918</v>
      </c>
      <c r="D460" s="28" t="s">
        <v>2</v>
      </c>
      <c r="E460" s="28" t="s">
        <v>40</v>
      </c>
      <c r="F460" s="28"/>
      <c r="G460" s="97"/>
      <c r="H460" s="28"/>
      <c r="I460" s="28"/>
      <c r="J460" s="28"/>
      <c r="K460" s="80">
        <f t="shared" si="22"/>
        <v>0</v>
      </c>
    </row>
    <row r="461" spans="1:11" s="18" customFormat="1" ht="21" hidden="1" customHeight="1" x14ac:dyDescent="0.2">
      <c r="A461" s="159"/>
      <c r="B461" s="31" t="s">
        <v>164</v>
      </c>
      <c r="C461" s="97">
        <v>918</v>
      </c>
      <c r="D461" s="28" t="s">
        <v>2</v>
      </c>
      <c r="E461" s="28" t="s">
        <v>40</v>
      </c>
      <c r="F461" s="28" t="s">
        <v>92</v>
      </c>
      <c r="G461" s="97"/>
      <c r="H461" s="28"/>
      <c r="I461" s="28"/>
      <c r="J461" s="28"/>
      <c r="K461" s="80">
        <f t="shared" si="22"/>
        <v>0</v>
      </c>
    </row>
    <row r="462" spans="1:11" s="18" customFormat="1" ht="47.25" hidden="1" customHeight="1" x14ac:dyDescent="0.2">
      <c r="A462" s="159"/>
      <c r="B462" s="31" t="s">
        <v>360</v>
      </c>
      <c r="C462" s="97">
        <v>918</v>
      </c>
      <c r="D462" s="28" t="s">
        <v>2</v>
      </c>
      <c r="E462" s="28" t="s">
        <v>40</v>
      </c>
      <c r="F462" s="28" t="s">
        <v>92</v>
      </c>
      <c r="G462" s="97">
        <v>1</v>
      </c>
      <c r="H462" s="28"/>
      <c r="I462" s="28"/>
      <c r="J462" s="28"/>
      <c r="K462" s="80">
        <f t="shared" si="22"/>
        <v>0</v>
      </c>
    </row>
    <row r="463" spans="1:11" s="18" customFormat="1" ht="31.5" hidden="1" customHeight="1" x14ac:dyDescent="0.2">
      <c r="A463" s="159"/>
      <c r="B463" s="1" t="s">
        <v>359</v>
      </c>
      <c r="C463" s="97">
        <v>918</v>
      </c>
      <c r="D463" s="28" t="s">
        <v>2</v>
      </c>
      <c r="E463" s="28" t="s">
        <v>40</v>
      </c>
      <c r="F463" s="28" t="s">
        <v>92</v>
      </c>
      <c r="G463" s="97">
        <v>1</v>
      </c>
      <c r="H463" s="28" t="s">
        <v>5</v>
      </c>
      <c r="I463" s="28"/>
      <c r="J463" s="28"/>
      <c r="K463" s="80">
        <f t="shared" si="22"/>
        <v>0</v>
      </c>
    </row>
    <row r="464" spans="1:11" s="18" customFormat="1" ht="31.5" hidden="1" customHeight="1" x14ac:dyDescent="0.2">
      <c r="A464" s="159"/>
      <c r="B464" s="1" t="s">
        <v>165</v>
      </c>
      <c r="C464" s="97">
        <v>918</v>
      </c>
      <c r="D464" s="28" t="s">
        <v>2</v>
      </c>
      <c r="E464" s="28" t="s">
        <v>40</v>
      </c>
      <c r="F464" s="28" t="s">
        <v>92</v>
      </c>
      <c r="G464" s="97">
        <v>1</v>
      </c>
      <c r="H464" s="28" t="s">
        <v>5</v>
      </c>
      <c r="I464" s="28" t="s">
        <v>147</v>
      </c>
      <c r="J464" s="28"/>
      <c r="K464" s="80">
        <f t="shared" si="22"/>
        <v>0</v>
      </c>
    </row>
    <row r="465" spans="1:13" s="18" customFormat="1" ht="31.5" hidden="1" customHeight="1" x14ac:dyDescent="0.2">
      <c r="A465" s="159"/>
      <c r="B465" s="1" t="s">
        <v>122</v>
      </c>
      <c r="C465" s="97">
        <v>918</v>
      </c>
      <c r="D465" s="28" t="s">
        <v>2</v>
      </c>
      <c r="E465" s="28" t="s">
        <v>40</v>
      </c>
      <c r="F465" s="28" t="s">
        <v>92</v>
      </c>
      <c r="G465" s="97">
        <v>1</v>
      </c>
      <c r="H465" s="28" t="s">
        <v>5</v>
      </c>
      <c r="I465" s="28" t="s">
        <v>147</v>
      </c>
      <c r="J465" s="28" t="s">
        <v>49</v>
      </c>
      <c r="K465" s="80"/>
    </row>
    <row r="466" spans="1:13" s="18" customFormat="1" ht="18" hidden="1" customHeight="1" x14ac:dyDescent="0.2">
      <c r="A466" s="159"/>
      <c r="B466" s="1" t="s">
        <v>15</v>
      </c>
      <c r="C466" s="97">
        <v>918</v>
      </c>
      <c r="D466" s="28" t="s">
        <v>6</v>
      </c>
      <c r="E466" s="28"/>
      <c r="F466" s="28"/>
      <c r="G466" s="97"/>
      <c r="H466" s="28"/>
      <c r="I466" s="28"/>
      <c r="J466" s="28"/>
      <c r="K466" s="80">
        <f>SUM(K467)</f>
        <v>44498.299999999996</v>
      </c>
    </row>
    <row r="467" spans="1:13" s="18" customFormat="1" ht="18" hidden="1" customHeight="1" x14ac:dyDescent="0.2">
      <c r="A467" s="159"/>
      <c r="B467" s="1" t="s">
        <v>69</v>
      </c>
      <c r="C467" s="97">
        <v>918</v>
      </c>
      <c r="D467" s="28" t="s">
        <v>6</v>
      </c>
      <c r="E467" s="28" t="s">
        <v>70</v>
      </c>
      <c r="F467" s="28"/>
      <c r="G467" s="97"/>
      <c r="H467" s="28"/>
      <c r="I467" s="28"/>
      <c r="J467" s="28"/>
      <c r="K467" s="80">
        <f>SUM(K468)</f>
        <v>44498.299999999996</v>
      </c>
    </row>
    <row r="468" spans="1:13" s="18" customFormat="1" ht="18" hidden="1" customHeight="1" x14ac:dyDescent="0.2">
      <c r="A468" s="159"/>
      <c r="B468" s="1" t="s">
        <v>345</v>
      </c>
      <c r="C468" s="97">
        <v>918</v>
      </c>
      <c r="D468" s="28" t="s">
        <v>6</v>
      </c>
      <c r="E468" s="28" t="s">
        <v>70</v>
      </c>
      <c r="F468" s="28" t="s">
        <v>4</v>
      </c>
      <c r="G468" s="97"/>
      <c r="H468" s="28"/>
      <c r="I468" s="28"/>
      <c r="J468" s="28"/>
      <c r="K468" s="80">
        <f>SUM(K469)</f>
        <v>44498.299999999996</v>
      </c>
    </row>
    <row r="469" spans="1:13" s="18" customFormat="1" ht="63" hidden="1" customHeight="1" x14ac:dyDescent="0.2">
      <c r="A469" s="159"/>
      <c r="B469" s="1" t="s">
        <v>481</v>
      </c>
      <c r="C469" s="97">
        <v>918</v>
      </c>
      <c r="D469" s="28" t="s">
        <v>6</v>
      </c>
      <c r="E469" s="28" t="s">
        <v>70</v>
      </c>
      <c r="F469" s="28" t="s">
        <v>4</v>
      </c>
      <c r="G469" s="97">
        <v>1</v>
      </c>
      <c r="H469" s="28"/>
      <c r="I469" s="28"/>
      <c r="J469" s="28"/>
      <c r="K469" s="80">
        <f>SUM(K470+K477)</f>
        <v>44498.299999999996</v>
      </c>
    </row>
    <row r="470" spans="1:13" s="18" customFormat="1" ht="31.5" hidden="1" customHeight="1" x14ac:dyDescent="0.2">
      <c r="A470" s="159"/>
      <c r="B470" s="31" t="s">
        <v>482</v>
      </c>
      <c r="C470" s="97">
        <v>918</v>
      </c>
      <c r="D470" s="28" t="s">
        <v>6</v>
      </c>
      <c r="E470" s="28" t="s">
        <v>70</v>
      </c>
      <c r="F470" s="28" t="s">
        <v>4</v>
      </c>
      <c r="G470" s="97">
        <v>1</v>
      </c>
      <c r="H470" s="28" t="s">
        <v>2</v>
      </c>
      <c r="I470" s="28"/>
      <c r="J470" s="28"/>
      <c r="K470" s="80">
        <f>SUM(K471+K475)</f>
        <v>33898.399999999994</v>
      </c>
    </row>
    <row r="471" spans="1:13" s="18" customFormat="1" ht="47.25" hidden="1" customHeight="1" x14ac:dyDescent="0.2">
      <c r="A471" s="159"/>
      <c r="B471" s="1" t="s">
        <v>66</v>
      </c>
      <c r="C471" s="97">
        <v>918</v>
      </c>
      <c r="D471" s="28" t="s">
        <v>6</v>
      </c>
      <c r="E471" s="28" t="s">
        <v>70</v>
      </c>
      <c r="F471" s="28" t="s">
        <v>4</v>
      </c>
      <c r="G471" s="97">
        <v>1</v>
      </c>
      <c r="H471" s="28" t="s">
        <v>2</v>
      </c>
      <c r="I471" s="28" t="s">
        <v>85</v>
      </c>
      <c r="J471" s="28"/>
      <c r="K471" s="80">
        <f>SUM(K472:K474)</f>
        <v>28694.699999999997</v>
      </c>
      <c r="L471" s="36"/>
      <c r="M471" s="36"/>
    </row>
    <row r="472" spans="1:13" s="18" customFormat="1" ht="48.75" hidden="1" customHeight="1" x14ac:dyDescent="0.2">
      <c r="A472" s="159"/>
      <c r="B472" s="1" t="s">
        <v>121</v>
      </c>
      <c r="C472" s="97">
        <v>918</v>
      </c>
      <c r="D472" s="28" t="s">
        <v>6</v>
      </c>
      <c r="E472" s="28" t="s">
        <v>70</v>
      </c>
      <c r="F472" s="28" t="s">
        <v>4</v>
      </c>
      <c r="G472" s="97">
        <v>1</v>
      </c>
      <c r="H472" s="28" t="s">
        <v>2</v>
      </c>
      <c r="I472" s="28" t="s">
        <v>85</v>
      </c>
      <c r="J472" s="28" t="s">
        <v>48</v>
      </c>
      <c r="K472" s="80">
        <f>14307+13719.6</f>
        <v>28026.6</v>
      </c>
      <c r="L472" s="42"/>
      <c r="M472" s="36"/>
    </row>
    <row r="473" spans="1:13" s="18" customFormat="1" ht="31.5" hidden="1" customHeight="1" x14ac:dyDescent="0.2">
      <c r="A473" s="159"/>
      <c r="B473" s="1" t="s">
        <v>122</v>
      </c>
      <c r="C473" s="97">
        <v>918</v>
      </c>
      <c r="D473" s="28" t="s">
        <v>6</v>
      </c>
      <c r="E473" s="28" t="s">
        <v>70</v>
      </c>
      <c r="F473" s="28" t="s">
        <v>4</v>
      </c>
      <c r="G473" s="97">
        <v>1</v>
      </c>
      <c r="H473" s="28" t="s">
        <v>2</v>
      </c>
      <c r="I473" s="28" t="s">
        <v>85</v>
      </c>
      <c r="J473" s="28" t="s">
        <v>49</v>
      </c>
      <c r="K473" s="80">
        <f>333.9+334.2</f>
        <v>668.09999999999991</v>
      </c>
      <c r="L473" s="42"/>
      <c r="M473" s="36"/>
    </row>
    <row r="474" spans="1:13" s="18" customFormat="1" ht="18" hidden="1" customHeight="1" x14ac:dyDescent="0.2">
      <c r="A474" s="159"/>
      <c r="B474" s="1" t="s">
        <v>50</v>
      </c>
      <c r="C474" s="97">
        <v>918</v>
      </c>
      <c r="D474" s="28" t="s">
        <v>6</v>
      </c>
      <c r="E474" s="28" t="s">
        <v>70</v>
      </c>
      <c r="F474" s="28" t="s">
        <v>4</v>
      </c>
      <c r="G474" s="97">
        <v>1</v>
      </c>
      <c r="H474" s="28" t="s">
        <v>2</v>
      </c>
      <c r="I474" s="28" t="s">
        <v>85</v>
      </c>
      <c r="J474" s="28" t="s">
        <v>51</v>
      </c>
      <c r="K474" s="80"/>
      <c r="L474" s="42"/>
      <c r="M474" s="36"/>
    </row>
    <row r="475" spans="1:13" s="18" customFormat="1" ht="31.5" hidden="1" customHeight="1" x14ac:dyDescent="0.2">
      <c r="A475" s="159"/>
      <c r="B475" s="31" t="s">
        <v>319</v>
      </c>
      <c r="C475" s="97">
        <v>918</v>
      </c>
      <c r="D475" s="28" t="s">
        <v>6</v>
      </c>
      <c r="E475" s="28" t="s">
        <v>70</v>
      </c>
      <c r="F475" s="28" t="s">
        <v>4</v>
      </c>
      <c r="G475" s="28" t="s">
        <v>90</v>
      </c>
      <c r="H475" s="28" t="s">
        <v>2</v>
      </c>
      <c r="I475" s="28" t="s">
        <v>190</v>
      </c>
      <c r="J475" s="99"/>
      <c r="K475" s="80">
        <f>K476</f>
        <v>5203.7</v>
      </c>
      <c r="L475" s="36"/>
      <c r="M475" s="36"/>
    </row>
    <row r="476" spans="1:13" s="18" customFormat="1" ht="31.5" hidden="1" customHeight="1" x14ac:dyDescent="0.2">
      <c r="A476" s="159"/>
      <c r="B476" s="31" t="s">
        <v>122</v>
      </c>
      <c r="C476" s="97">
        <v>918</v>
      </c>
      <c r="D476" s="28" t="s">
        <v>6</v>
      </c>
      <c r="E476" s="28" t="s">
        <v>70</v>
      </c>
      <c r="F476" s="28" t="s">
        <v>4</v>
      </c>
      <c r="G476" s="28" t="s">
        <v>90</v>
      </c>
      <c r="H476" s="28" t="s">
        <v>2</v>
      </c>
      <c r="I476" s="28" t="s">
        <v>190</v>
      </c>
      <c r="J476" s="99" t="s">
        <v>49</v>
      </c>
      <c r="K476" s="73">
        <v>5203.7</v>
      </c>
      <c r="L476" s="36"/>
      <c r="M476" s="36"/>
    </row>
    <row r="477" spans="1:13" s="18" customFormat="1" ht="49.5" hidden="1" customHeight="1" x14ac:dyDescent="0.2">
      <c r="A477" s="159"/>
      <c r="B477" s="1" t="s">
        <v>483</v>
      </c>
      <c r="C477" s="97">
        <v>918</v>
      </c>
      <c r="D477" s="28" t="s">
        <v>6</v>
      </c>
      <c r="E477" s="28" t="s">
        <v>70</v>
      </c>
      <c r="F477" s="28" t="s">
        <v>4</v>
      </c>
      <c r="G477" s="97">
        <v>1</v>
      </c>
      <c r="H477" s="28" t="s">
        <v>4</v>
      </c>
      <c r="I477" s="28"/>
      <c r="J477" s="28"/>
      <c r="K477" s="80">
        <f>SUM(K478+K482)</f>
        <v>10599.9</v>
      </c>
      <c r="L477" s="36"/>
      <c r="M477" s="36"/>
    </row>
    <row r="478" spans="1:13" s="18" customFormat="1" ht="18" hidden="1" customHeight="1" x14ac:dyDescent="0.2">
      <c r="A478" s="159"/>
      <c r="B478" s="1" t="s">
        <v>47</v>
      </c>
      <c r="C478" s="97">
        <v>918</v>
      </c>
      <c r="D478" s="28" t="s">
        <v>6</v>
      </c>
      <c r="E478" s="28" t="s">
        <v>70</v>
      </c>
      <c r="F478" s="28" t="s">
        <v>4</v>
      </c>
      <c r="G478" s="97">
        <v>1</v>
      </c>
      <c r="H478" s="28" t="s">
        <v>4</v>
      </c>
      <c r="I478" s="28" t="s">
        <v>78</v>
      </c>
      <c r="J478" s="28"/>
      <c r="K478" s="80">
        <f>SUM(K479:K481)</f>
        <v>10560</v>
      </c>
      <c r="L478" s="36"/>
      <c r="M478" s="36"/>
    </row>
    <row r="479" spans="1:13" s="18" customFormat="1" ht="49.5" hidden="1" customHeight="1" x14ac:dyDescent="0.2">
      <c r="A479" s="159"/>
      <c r="B479" s="1" t="s">
        <v>121</v>
      </c>
      <c r="C479" s="97">
        <v>918</v>
      </c>
      <c r="D479" s="28" t="s">
        <v>6</v>
      </c>
      <c r="E479" s="28" t="s">
        <v>70</v>
      </c>
      <c r="F479" s="28" t="s">
        <v>4</v>
      </c>
      <c r="G479" s="97">
        <v>1</v>
      </c>
      <c r="H479" s="28" t="s">
        <v>4</v>
      </c>
      <c r="I479" s="28" t="s">
        <v>78</v>
      </c>
      <c r="J479" s="28" t="s">
        <v>48</v>
      </c>
      <c r="K479" s="80">
        <v>10468.799999999999</v>
      </c>
      <c r="L479" s="42"/>
      <c r="M479" s="36"/>
    </row>
    <row r="480" spans="1:13" s="18" customFormat="1" ht="31.5" hidden="1" customHeight="1" x14ac:dyDescent="0.2">
      <c r="A480" s="159"/>
      <c r="B480" s="1" t="s">
        <v>122</v>
      </c>
      <c r="C480" s="97">
        <v>918</v>
      </c>
      <c r="D480" s="28" t="s">
        <v>6</v>
      </c>
      <c r="E480" s="28" t="s">
        <v>70</v>
      </c>
      <c r="F480" s="28" t="s">
        <v>4</v>
      </c>
      <c r="G480" s="97">
        <v>1</v>
      </c>
      <c r="H480" s="28" t="s">
        <v>4</v>
      </c>
      <c r="I480" s="28" t="s">
        <v>78</v>
      </c>
      <c r="J480" s="28" t="s">
        <v>49</v>
      </c>
      <c r="K480" s="80">
        <v>91.2</v>
      </c>
      <c r="L480" s="42"/>
      <c r="M480" s="36"/>
    </row>
    <row r="481" spans="1:13" s="18" customFormat="1" ht="18" hidden="1" customHeight="1" x14ac:dyDescent="0.2">
      <c r="A481" s="159"/>
      <c r="B481" s="1" t="s">
        <v>50</v>
      </c>
      <c r="C481" s="97">
        <v>918</v>
      </c>
      <c r="D481" s="28" t="s">
        <v>6</v>
      </c>
      <c r="E481" s="28" t="s">
        <v>70</v>
      </c>
      <c r="F481" s="28" t="s">
        <v>4</v>
      </c>
      <c r="G481" s="97">
        <v>1</v>
      </c>
      <c r="H481" s="28" t="s">
        <v>4</v>
      </c>
      <c r="I481" s="28" t="s">
        <v>78</v>
      </c>
      <c r="J481" s="28" t="s">
        <v>51</v>
      </c>
      <c r="K481" s="80"/>
      <c r="L481" s="42"/>
      <c r="M481" s="36"/>
    </row>
    <row r="482" spans="1:13" s="18" customFormat="1" ht="18" hidden="1" customHeight="1" x14ac:dyDescent="0.2">
      <c r="A482" s="159"/>
      <c r="B482" s="1" t="s">
        <v>228</v>
      </c>
      <c r="C482" s="100">
        <v>918</v>
      </c>
      <c r="D482" s="28" t="s">
        <v>6</v>
      </c>
      <c r="E482" s="28" t="s">
        <v>70</v>
      </c>
      <c r="F482" s="28" t="s">
        <v>4</v>
      </c>
      <c r="G482" s="97">
        <v>1</v>
      </c>
      <c r="H482" s="28" t="s">
        <v>4</v>
      </c>
      <c r="I482" s="28" t="s">
        <v>227</v>
      </c>
      <c r="J482" s="28"/>
      <c r="K482" s="80">
        <f>SUM(K483)</f>
        <v>39.900000000000006</v>
      </c>
      <c r="L482" s="36"/>
      <c r="M482" s="36"/>
    </row>
    <row r="483" spans="1:13" s="18" customFormat="1" ht="31.5" hidden="1" customHeight="1" x14ac:dyDescent="0.2">
      <c r="A483" s="159"/>
      <c r="B483" s="1" t="s">
        <v>122</v>
      </c>
      <c r="C483" s="100">
        <v>918</v>
      </c>
      <c r="D483" s="28" t="s">
        <v>6</v>
      </c>
      <c r="E483" s="28" t="s">
        <v>70</v>
      </c>
      <c r="F483" s="28" t="s">
        <v>4</v>
      </c>
      <c r="G483" s="97">
        <v>1</v>
      </c>
      <c r="H483" s="28" t="s">
        <v>4</v>
      </c>
      <c r="I483" s="28" t="s">
        <v>227</v>
      </c>
      <c r="J483" s="28" t="s">
        <v>49</v>
      </c>
      <c r="K483" s="73">
        <f>22.8+17.1</f>
        <v>39.900000000000006</v>
      </c>
      <c r="L483" s="36"/>
      <c r="M483" s="36"/>
    </row>
    <row r="484" spans="1:13" s="18" customFormat="1" ht="18" hidden="1" customHeight="1" x14ac:dyDescent="0.2">
      <c r="A484" s="159"/>
      <c r="B484" s="1" t="s">
        <v>41</v>
      </c>
      <c r="C484" s="97">
        <v>918</v>
      </c>
      <c r="D484" s="99" t="s">
        <v>7</v>
      </c>
      <c r="E484" s="28"/>
      <c r="F484" s="28"/>
      <c r="G484" s="97"/>
      <c r="H484" s="28"/>
      <c r="I484" s="28"/>
      <c r="J484" s="28"/>
      <c r="K484" s="80">
        <f>SUM(K485+K503)</f>
        <v>54408</v>
      </c>
      <c r="L484" s="36"/>
      <c r="M484" s="36"/>
    </row>
    <row r="485" spans="1:13" s="18" customFormat="1" ht="18" hidden="1" customHeight="1" x14ac:dyDescent="0.2">
      <c r="A485" s="159"/>
      <c r="B485" s="1" t="s">
        <v>255</v>
      </c>
      <c r="C485" s="97">
        <v>918</v>
      </c>
      <c r="D485" s="99" t="s">
        <v>7</v>
      </c>
      <c r="E485" s="28" t="s">
        <v>4</v>
      </c>
      <c r="F485" s="28"/>
      <c r="G485" s="97"/>
      <c r="H485" s="28"/>
      <c r="I485" s="28"/>
      <c r="J485" s="28"/>
      <c r="K485" s="80">
        <f>K486</f>
        <v>54408</v>
      </c>
      <c r="L485" s="36"/>
      <c r="M485" s="36"/>
    </row>
    <row r="486" spans="1:13" s="18" customFormat="1" ht="18" hidden="1" customHeight="1" x14ac:dyDescent="0.2">
      <c r="A486" s="159"/>
      <c r="B486" s="31" t="s">
        <v>363</v>
      </c>
      <c r="C486" s="97">
        <v>918</v>
      </c>
      <c r="D486" s="99" t="s">
        <v>7</v>
      </c>
      <c r="E486" s="28" t="s">
        <v>4</v>
      </c>
      <c r="F486" s="28" t="s">
        <v>4</v>
      </c>
      <c r="G486" s="28"/>
      <c r="H486" s="28"/>
      <c r="I486" s="28"/>
      <c r="J486" s="99"/>
      <c r="K486" s="73">
        <f>K487</f>
        <v>54408</v>
      </c>
      <c r="L486" s="36"/>
      <c r="M486" s="36"/>
    </row>
    <row r="487" spans="1:13" s="18" customFormat="1" ht="63" hidden="1" customHeight="1" x14ac:dyDescent="0.2">
      <c r="A487" s="159"/>
      <c r="B487" s="1" t="s">
        <v>481</v>
      </c>
      <c r="C487" s="97">
        <v>918</v>
      </c>
      <c r="D487" s="99" t="s">
        <v>7</v>
      </c>
      <c r="E487" s="28" t="s">
        <v>4</v>
      </c>
      <c r="F487" s="28" t="s">
        <v>4</v>
      </c>
      <c r="G487" s="28" t="s">
        <v>90</v>
      </c>
      <c r="H487" s="28"/>
      <c r="I487" s="28"/>
      <c r="J487" s="99"/>
      <c r="K487" s="73">
        <f>K488+K500</f>
        <v>54408</v>
      </c>
      <c r="L487" s="36"/>
      <c r="M487" s="36"/>
    </row>
    <row r="488" spans="1:13" s="18" customFormat="1" ht="31.5" hidden="1" customHeight="1" x14ac:dyDescent="0.2">
      <c r="A488" s="159"/>
      <c r="B488" s="31" t="s">
        <v>482</v>
      </c>
      <c r="C488" s="97">
        <v>918</v>
      </c>
      <c r="D488" s="99" t="s">
        <v>7</v>
      </c>
      <c r="E488" s="28" t="s">
        <v>4</v>
      </c>
      <c r="F488" s="28" t="s">
        <v>4</v>
      </c>
      <c r="G488" s="28" t="s">
        <v>90</v>
      </c>
      <c r="H488" s="28" t="s">
        <v>2</v>
      </c>
      <c r="I488" s="28"/>
      <c r="J488" s="99"/>
      <c r="K488" s="73">
        <f>K491+K493+K495+K497+K489</f>
        <v>7933</v>
      </c>
    </row>
    <row r="489" spans="1:13" s="18" customFormat="1" ht="18" hidden="1" customHeight="1" x14ac:dyDescent="0.2">
      <c r="A489" s="159"/>
      <c r="B489" s="1" t="s">
        <v>528</v>
      </c>
      <c r="C489" s="97">
        <v>918</v>
      </c>
      <c r="D489" s="99" t="s">
        <v>7</v>
      </c>
      <c r="E489" s="28" t="s">
        <v>4</v>
      </c>
      <c r="F489" s="28" t="s">
        <v>4</v>
      </c>
      <c r="G489" s="28" t="s">
        <v>90</v>
      </c>
      <c r="H489" s="28" t="s">
        <v>2</v>
      </c>
      <c r="I489" s="28" t="s">
        <v>527</v>
      </c>
      <c r="J489" s="99"/>
      <c r="K489" s="73">
        <f>K490</f>
        <v>158</v>
      </c>
    </row>
    <row r="490" spans="1:13" s="18" customFormat="1" ht="31.5" hidden="1" customHeight="1" x14ac:dyDescent="0.2">
      <c r="A490" s="159"/>
      <c r="B490" s="1" t="s">
        <v>122</v>
      </c>
      <c r="C490" s="97">
        <v>918</v>
      </c>
      <c r="D490" s="99" t="s">
        <v>7</v>
      </c>
      <c r="E490" s="28" t="s">
        <v>4</v>
      </c>
      <c r="F490" s="28" t="s">
        <v>4</v>
      </c>
      <c r="G490" s="28" t="s">
        <v>90</v>
      </c>
      <c r="H490" s="28" t="s">
        <v>2</v>
      </c>
      <c r="I490" s="28" t="s">
        <v>527</v>
      </c>
      <c r="J490" s="99" t="s">
        <v>49</v>
      </c>
      <c r="K490" s="73">
        <v>158</v>
      </c>
    </row>
    <row r="491" spans="1:13" s="18" customFormat="1" ht="18" hidden="1" customHeight="1" x14ac:dyDescent="0.2">
      <c r="A491" s="159"/>
      <c r="B491" s="1" t="s">
        <v>411</v>
      </c>
      <c r="C491" s="97">
        <v>918</v>
      </c>
      <c r="D491" s="99" t="s">
        <v>7</v>
      </c>
      <c r="E491" s="28" t="s">
        <v>4</v>
      </c>
      <c r="F491" s="28" t="s">
        <v>4</v>
      </c>
      <c r="G491" s="28" t="s">
        <v>90</v>
      </c>
      <c r="H491" s="28" t="s">
        <v>2</v>
      </c>
      <c r="I491" s="28" t="s">
        <v>579</v>
      </c>
      <c r="J491" s="99"/>
      <c r="K491" s="73">
        <f>K492</f>
        <v>0</v>
      </c>
    </row>
    <row r="492" spans="1:13" s="18" customFormat="1" ht="31.5" hidden="1" customHeight="1" x14ac:dyDescent="0.2">
      <c r="A492" s="159"/>
      <c r="B492" s="31" t="s">
        <v>75</v>
      </c>
      <c r="C492" s="97">
        <v>918</v>
      </c>
      <c r="D492" s="99" t="s">
        <v>7</v>
      </c>
      <c r="E492" s="28" t="s">
        <v>4</v>
      </c>
      <c r="F492" s="28" t="s">
        <v>4</v>
      </c>
      <c r="G492" s="28" t="s">
        <v>90</v>
      </c>
      <c r="H492" s="28" t="s">
        <v>2</v>
      </c>
      <c r="I492" s="28" t="s">
        <v>579</v>
      </c>
      <c r="J492" s="99" t="s">
        <v>54</v>
      </c>
      <c r="K492" s="73">
        <v>0</v>
      </c>
    </row>
    <row r="493" spans="1:13" s="18" customFormat="1" ht="18" hidden="1" customHeight="1" x14ac:dyDescent="0.2">
      <c r="A493" s="159"/>
      <c r="B493" s="1" t="s">
        <v>407</v>
      </c>
      <c r="C493" s="97">
        <v>918</v>
      </c>
      <c r="D493" s="99" t="s">
        <v>7</v>
      </c>
      <c r="E493" s="28" t="s">
        <v>4</v>
      </c>
      <c r="F493" s="28" t="s">
        <v>4</v>
      </c>
      <c r="G493" s="28" t="s">
        <v>90</v>
      </c>
      <c r="H493" s="28" t="s">
        <v>2</v>
      </c>
      <c r="I493" s="28" t="s">
        <v>408</v>
      </c>
      <c r="J493" s="99"/>
      <c r="K493" s="73">
        <f>K494</f>
        <v>0</v>
      </c>
    </row>
    <row r="494" spans="1:13" s="18" customFormat="1" ht="31.5" hidden="1" customHeight="1" x14ac:dyDescent="0.2">
      <c r="A494" s="159"/>
      <c r="B494" s="31" t="s">
        <v>75</v>
      </c>
      <c r="C494" s="97">
        <v>918</v>
      </c>
      <c r="D494" s="99" t="s">
        <v>7</v>
      </c>
      <c r="E494" s="28" t="s">
        <v>4</v>
      </c>
      <c r="F494" s="28" t="s">
        <v>4</v>
      </c>
      <c r="G494" s="28" t="s">
        <v>90</v>
      </c>
      <c r="H494" s="28" t="s">
        <v>2</v>
      </c>
      <c r="I494" s="28" t="s">
        <v>408</v>
      </c>
      <c r="J494" s="99" t="s">
        <v>54</v>
      </c>
      <c r="K494" s="73"/>
    </row>
    <row r="495" spans="1:13" s="18" customFormat="1" ht="31.5" hidden="1" customHeight="1" x14ac:dyDescent="0.2">
      <c r="A495" s="159"/>
      <c r="B495" s="1" t="s">
        <v>410</v>
      </c>
      <c r="C495" s="97">
        <v>918</v>
      </c>
      <c r="D495" s="99" t="s">
        <v>7</v>
      </c>
      <c r="E495" s="28" t="s">
        <v>4</v>
      </c>
      <c r="F495" s="28" t="s">
        <v>4</v>
      </c>
      <c r="G495" s="28" t="s">
        <v>90</v>
      </c>
      <c r="H495" s="28" t="s">
        <v>2</v>
      </c>
      <c r="I495" s="28" t="s">
        <v>409</v>
      </c>
      <c r="J495" s="99"/>
      <c r="K495" s="73">
        <f>K496</f>
        <v>7775</v>
      </c>
    </row>
    <row r="496" spans="1:13" s="18" customFormat="1" ht="31.5" hidden="1" customHeight="1" x14ac:dyDescent="0.2">
      <c r="A496" s="159"/>
      <c r="B496" s="31" t="s">
        <v>75</v>
      </c>
      <c r="C496" s="97">
        <v>918</v>
      </c>
      <c r="D496" s="99" t="s">
        <v>7</v>
      </c>
      <c r="E496" s="28" t="s">
        <v>4</v>
      </c>
      <c r="F496" s="28" t="s">
        <v>4</v>
      </c>
      <c r="G496" s="28" t="s">
        <v>90</v>
      </c>
      <c r="H496" s="28" t="s">
        <v>2</v>
      </c>
      <c r="I496" s="28" t="s">
        <v>409</v>
      </c>
      <c r="J496" s="99" t="s">
        <v>54</v>
      </c>
      <c r="K496" s="73">
        <f>6376.6+1398.4</f>
        <v>7775</v>
      </c>
    </row>
    <row r="497" spans="1:11" s="18" customFormat="1" ht="47.25" hidden="1" customHeight="1" x14ac:dyDescent="0.2">
      <c r="A497" s="159"/>
      <c r="B497" s="1" t="s">
        <v>467</v>
      </c>
      <c r="C497" s="97">
        <v>918</v>
      </c>
      <c r="D497" s="99" t="s">
        <v>7</v>
      </c>
      <c r="E497" s="28" t="s">
        <v>4</v>
      </c>
      <c r="F497" s="28" t="s">
        <v>4</v>
      </c>
      <c r="G497" s="28" t="s">
        <v>90</v>
      </c>
      <c r="H497" s="28" t="s">
        <v>2</v>
      </c>
      <c r="I497" s="28" t="s">
        <v>466</v>
      </c>
      <c r="J497" s="99"/>
      <c r="K497" s="80">
        <f>K499+K498</f>
        <v>0</v>
      </c>
    </row>
    <row r="498" spans="1:11" s="18" customFormat="1" ht="31.5" hidden="1" customHeight="1" x14ac:dyDescent="0.2">
      <c r="A498" s="159"/>
      <c r="B498" s="1" t="s">
        <v>122</v>
      </c>
      <c r="C498" s="97">
        <v>918</v>
      </c>
      <c r="D498" s="99" t="s">
        <v>7</v>
      </c>
      <c r="E498" s="28" t="s">
        <v>4</v>
      </c>
      <c r="F498" s="28" t="s">
        <v>4</v>
      </c>
      <c r="G498" s="28" t="s">
        <v>90</v>
      </c>
      <c r="H498" s="28" t="s">
        <v>2</v>
      </c>
      <c r="I498" s="28" t="s">
        <v>466</v>
      </c>
      <c r="J498" s="99" t="s">
        <v>49</v>
      </c>
      <c r="K498" s="80"/>
    </row>
    <row r="499" spans="1:11" s="18" customFormat="1" ht="31.5" hidden="1" customHeight="1" x14ac:dyDescent="0.2">
      <c r="A499" s="159"/>
      <c r="B499" s="31" t="s">
        <v>75</v>
      </c>
      <c r="C499" s="97">
        <v>918</v>
      </c>
      <c r="D499" s="99" t="s">
        <v>7</v>
      </c>
      <c r="E499" s="28" t="s">
        <v>4</v>
      </c>
      <c r="F499" s="28" t="s">
        <v>4</v>
      </c>
      <c r="G499" s="28" t="s">
        <v>90</v>
      </c>
      <c r="H499" s="28" t="s">
        <v>2</v>
      </c>
      <c r="I499" s="28" t="s">
        <v>466</v>
      </c>
      <c r="J499" s="99" t="s">
        <v>54</v>
      </c>
      <c r="K499" s="80"/>
    </row>
    <row r="500" spans="1:11" s="18" customFormat="1" ht="31.5" hidden="1" customHeight="1" x14ac:dyDescent="0.2">
      <c r="A500" s="159"/>
      <c r="B500" s="31" t="s">
        <v>678</v>
      </c>
      <c r="C500" s="97">
        <v>918</v>
      </c>
      <c r="D500" s="99" t="s">
        <v>7</v>
      </c>
      <c r="E500" s="28" t="s">
        <v>4</v>
      </c>
      <c r="F500" s="28" t="s">
        <v>4</v>
      </c>
      <c r="G500" s="28" t="s">
        <v>90</v>
      </c>
      <c r="H500" s="28" t="s">
        <v>672</v>
      </c>
      <c r="I500" s="28"/>
      <c r="J500" s="99"/>
      <c r="K500" s="80">
        <f>K501</f>
        <v>46475</v>
      </c>
    </row>
    <row r="501" spans="1:11" s="18" customFormat="1" hidden="1" x14ac:dyDescent="0.2">
      <c r="A501" s="159"/>
      <c r="B501" s="31" t="s">
        <v>677</v>
      </c>
      <c r="C501" s="97">
        <v>918</v>
      </c>
      <c r="D501" s="99" t="s">
        <v>7</v>
      </c>
      <c r="E501" s="28" t="s">
        <v>4</v>
      </c>
      <c r="F501" s="28" t="s">
        <v>4</v>
      </c>
      <c r="G501" s="28" t="s">
        <v>90</v>
      </c>
      <c r="H501" s="28" t="s">
        <v>672</v>
      </c>
      <c r="I501" s="28" t="s">
        <v>673</v>
      </c>
      <c r="J501" s="99"/>
      <c r="K501" s="80">
        <f>K502</f>
        <v>46475</v>
      </c>
    </row>
    <row r="502" spans="1:11" s="18" customFormat="1" ht="31.5" hidden="1" customHeight="1" x14ac:dyDescent="0.2">
      <c r="A502" s="159"/>
      <c r="B502" s="31" t="s">
        <v>75</v>
      </c>
      <c r="C502" s="97">
        <v>918</v>
      </c>
      <c r="D502" s="99" t="s">
        <v>7</v>
      </c>
      <c r="E502" s="28" t="s">
        <v>4</v>
      </c>
      <c r="F502" s="28" t="s">
        <v>4</v>
      </c>
      <c r="G502" s="28" t="s">
        <v>90</v>
      </c>
      <c r="H502" s="28" t="s">
        <v>672</v>
      </c>
      <c r="I502" s="28" t="s">
        <v>673</v>
      </c>
      <c r="J502" s="99" t="s">
        <v>54</v>
      </c>
      <c r="K502" s="80">
        <f>46242.6+232.4</f>
        <v>46475</v>
      </c>
    </row>
    <row r="503" spans="1:11" s="18" customFormat="1" ht="18" hidden="1" customHeight="1" x14ac:dyDescent="0.2">
      <c r="A503" s="159"/>
      <c r="B503" s="31" t="s">
        <v>456</v>
      </c>
      <c r="C503" s="97">
        <v>918</v>
      </c>
      <c r="D503" s="99" t="s">
        <v>7</v>
      </c>
      <c r="E503" s="28" t="s">
        <v>5</v>
      </c>
      <c r="F503" s="28"/>
      <c r="G503" s="28"/>
      <c r="H503" s="28"/>
      <c r="I503" s="28"/>
      <c r="J503" s="99"/>
      <c r="K503" s="80">
        <f>K509+K504</f>
        <v>0</v>
      </c>
    </row>
    <row r="504" spans="1:11" s="18" customFormat="1" ht="18" hidden="1" customHeight="1" x14ac:dyDescent="0.2">
      <c r="A504" s="159"/>
      <c r="B504" s="31" t="s">
        <v>363</v>
      </c>
      <c r="C504" s="97">
        <v>918</v>
      </c>
      <c r="D504" s="99" t="s">
        <v>7</v>
      </c>
      <c r="E504" s="28" t="s">
        <v>5</v>
      </c>
      <c r="F504" s="28" t="s">
        <v>4</v>
      </c>
      <c r="G504" s="28"/>
      <c r="H504" s="28"/>
      <c r="I504" s="28"/>
      <c r="J504" s="99"/>
      <c r="K504" s="80">
        <f>K505</f>
        <v>0</v>
      </c>
    </row>
    <row r="505" spans="1:11" s="18" customFormat="1" ht="63" hidden="1" customHeight="1" x14ac:dyDescent="0.2">
      <c r="A505" s="159"/>
      <c r="B505" s="1" t="s">
        <v>481</v>
      </c>
      <c r="C505" s="97">
        <v>918</v>
      </c>
      <c r="D505" s="99" t="s">
        <v>7</v>
      </c>
      <c r="E505" s="28" t="s">
        <v>5</v>
      </c>
      <c r="F505" s="28" t="s">
        <v>4</v>
      </c>
      <c r="G505" s="28" t="s">
        <v>90</v>
      </c>
      <c r="H505" s="28"/>
      <c r="I505" s="28"/>
      <c r="J505" s="99"/>
      <c r="K505" s="80">
        <f>K506</f>
        <v>0</v>
      </c>
    </row>
    <row r="506" spans="1:11" s="18" customFormat="1" ht="31.5" hidden="1" customHeight="1" x14ac:dyDescent="0.2">
      <c r="A506" s="159"/>
      <c r="B506" s="31" t="s">
        <v>482</v>
      </c>
      <c r="C506" s="97">
        <v>918</v>
      </c>
      <c r="D506" s="99" t="s">
        <v>7</v>
      </c>
      <c r="E506" s="28" t="s">
        <v>5</v>
      </c>
      <c r="F506" s="28" t="s">
        <v>4</v>
      </c>
      <c r="G506" s="28" t="s">
        <v>90</v>
      </c>
      <c r="H506" s="28" t="s">
        <v>2</v>
      </c>
      <c r="I506" s="28"/>
      <c r="J506" s="99"/>
      <c r="K506" s="80">
        <f>K507</f>
        <v>0</v>
      </c>
    </row>
    <row r="507" spans="1:11" s="18" customFormat="1" ht="31.5" hidden="1" customHeight="1" x14ac:dyDescent="0.2">
      <c r="A507" s="159"/>
      <c r="B507" s="31" t="s">
        <v>619</v>
      </c>
      <c r="C507" s="97">
        <v>918</v>
      </c>
      <c r="D507" s="99" t="s">
        <v>7</v>
      </c>
      <c r="E507" s="28" t="s">
        <v>5</v>
      </c>
      <c r="F507" s="28" t="s">
        <v>4</v>
      </c>
      <c r="G507" s="28" t="s">
        <v>90</v>
      </c>
      <c r="H507" s="28" t="s">
        <v>2</v>
      </c>
      <c r="I507" s="28" t="s">
        <v>190</v>
      </c>
      <c r="J507" s="99"/>
      <c r="K507" s="80">
        <f>K508</f>
        <v>0</v>
      </c>
    </row>
    <row r="508" spans="1:11" s="18" customFormat="1" ht="31.5" hidden="1" customHeight="1" x14ac:dyDescent="0.2">
      <c r="A508" s="159"/>
      <c r="B508" s="31" t="s">
        <v>75</v>
      </c>
      <c r="C508" s="97">
        <v>918</v>
      </c>
      <c r="D508" s="99" t="s">
        <v>7</v>
      </c>
      <c r="E508" s="28" t="s">
        <v>5</v>
      </c>
      <c r="F508" s="28" t="s">
        <v>4</v>
      </c>
      <c r="G508" s="28" t="s">
        <v>90</v>
      </c>
      <c r="H508" s="28" t="s">
        <v>2</v>
      </c>
      <c r="I508" s="28" t="s">
        <v>190</v>
      </c>
      <c r="J508" s="99" t="s">
        <v>54</v>
      </c>
      <c r="K508" s="80"/>
    </row>
    <row r="509" spans="1:11" s="18" customFormat="1" ht="18" hidden="1" customHeight="1" x14ac:dyDescent="0.2">
      <c r="A509" s="159"/>
      <c r="B509" s="1" t="s">
        <v>392</v>
      </c>
      <c r="C509" s="97">
        <v>918</v>
      </c>
      <c r="D509" s="99" t="s">
        <v>7</v>
      </c>
      <c r="E509" s="28" t="s">
        <v>5</v>
      </c>
      <c r="F509" s="28" t="s">
        <v>23</v>
      </c>
      <c r="G509" s="28"/>
      <c r="H509" s="28"/>
      <c r="I509" s="28"/>
      <c r="J509" s="99"/>
      <c r="K509" s="80">
        <f>K510</f>
        <v>0</v>
      </c>
    </row>
    <row r="510" spans="1:11" s="18" customFormat="1" ht="47.25" hidden="1" customHeight="1" x14ac:dyDescent="0.2">
      <c r="A510" s="159"/>
      <c r="B510" s="1" t="s">
        <v>449</v>
      </c>
      <c r="C510" s="97">
        <v>918</v>
      </c>
      <c r="D510" s="99" t="s">
        <v>7</v>
      </c>
      <c r="E510" s="28" t="s">
        <v>5</v>
      </c>
      <c r="F510" s="28" t="s">
        <v>23</v>
      </c>
      <c r="G510" s="28" t="s">
        <v>116</v>
      </c>
      <c r="H510" s="28"/>
      <c r="I510" s="28"/>
      <c r="J510" s="99"/>
      <c r="K510" s="80">
        <f>K511</f>
        <v>0</v>
      </c>
    </row>
    <row r="511" spans="1:11" s="18" customFormat="1" ht="18" hidden="1" customHeight="1" x14ac:dyDescent="0.2">
      <c r="A511" s="159"/>
      <c r="B511" s="1" t="s">
        <v>451</v>
      </c>
      <c r="C511" s="97">
        <v>918</v>
      </c>
      <c r="D511" s="99" t="s">
        <v>7</v>
      </c>
      <c r="E511" s="28" t="s">
        <v>5</v>
      </c>
      <c r="F511" s="28" t="s">
        <v>23</v>
      </c>
      <c r="G511" s="28" t="s">
        <v>116</v>
      </c>
      <c r="H511" s="28" t="s">
        <v>2</v>
      </c>
      <c r="I511" s="28"/>
      <c r="J511" s="99"/>
      <c r="K511" s="80">
        <f>K512+K514</f>
        <v>0</v>
      </c>
    </row>
    <row r="512" spans="1:11" s="18" customFormat="1" ht="31.5" hidden="1" customHeight="1" x14ac:dyDescent="0.2">
      <c r="A512" s="159"/>
      <c r="B512" s="1" t="s">
        <v>521</v>
      </c>
      <c r="C512" s="97">
        <v>918</v>
      </c>
      <c r="D512" s="99" t="s">
        <v>7</v>
      </c>
      <c r="E512" s="28" t="s">
        <v>5</v>
      </c>
      <c r="F512" s="28" t="s">
        <v>23</v>
      </c>
      <c r="G512" s="97">
        <v>2</v>
      </c>
      <c r="H512" s="28" t="s">
        <v>2</v>
      </c>
      <c r="I512" s="28" t="s">
        <v>514</v>
      </c>
      <c r="J512" s="28"/>
      <c r="K512" s="80">
        <f>K513</f>
        <v>0</v>
      </c>
    </row>
    <row r="513" spans="1:11" s="18" customFormat="1" ht="31.5" hidden="1" customHeight="1" x14ac:dyDescent="0.2">
      <c r="A513" s="159"/>
      <c r="B513" s="1" t="s">
        <v>122</v>
      </c>
      <c r="C513" s="97">
        <v>918</v>
      </c>
      <c r="D513" s="99" t="s">
        <v>7</v>
      </c>
      <c r="E513" s="28" t="s">
        <v>5</v>
      </c>
      <c r="F513" s="28" t="s">
        <v>23</v>
      </c>
      <c r="G513" s="97">
        <v>2</v>
      </c>
      <c r="H513" s="28" t="s">
        <v>2</v>
      </c>
      <c r="I513" s="28" t="s">
        <v>514</v>
      </c>
      <c r="J513" s="28" t="s">
        <v>49</v>
      </c>
      <c r="K513" s="80"/>
    </row>
    <row r="514" spans="1:11" s="18" customFormat="1" ht="31.5" hidden="1" customHeight="1" x14ac:dyDescent="0.2">
      <c r="A514" s="159"/>
      <c r="B514" s="1" t="s">
        <v>521</v>
      </c>
      <c r="C514" s="97">
        <v>918</v>
      </c>
      <c r="D514" s="99" t="s">
        <v>7</v>
      </c>
      <c r="E514" s="28" t="s">
        <v>5</v>
      </c>
      <c r="F514" s="28" t="s">
        <v>23</v>
      </c>
      <c r="G514" s="97">
        <v>2</v>
      </c>
      <c r="H514" s="28" t="s">
        <v>2</v>
      </c>
      <c r="I514" s="28" t="s">
        <v>515</v>
      </c>
      <c r="J514" s="28"/>
      <c r="K514" s="80">
        <f>K515</f>
        <v>0</v>
      </c>
    </row>
    <row r="515" spans="1:11" s="18" customFormat="1" ht="31.5" hidden="1" customHeight="1" x14ac:dyDescent="0.2">
      <c r="A515" s="159"/>
      <c r="B515" s="1" t="s">
        <v>122</v>
      </c>
      <c r="C515" s="97">
        <v>918</v>
      </c>
      <c r="D515" s="99" t="s">
        <v>7</v>
      </c>
      <c r="E515" s="28" t="s">
        <v>5</v>
      </c>
      <c r="F515" s="28" t="s">
        <v>23</v>
      </c>
      <c r="G515" s="97">
        <v>2</v>
      </c>
      <c r="H515" s="28" t="s">
        <v>2</v>
      </c>
      <c r="I515" s="28" t="s">
        <v>515</v>
      </c>
      <c r="J515" s="28" t="s">
        <v>49</v>
      </c>
      <c r="K515" s="80"/>
    </row>
    <row r="516" spans="1:11" s="18" customFormat="1" ht="18" hidden="1" customHeight="1" x14ac:dyDescent="0.2">
      <c r="A516" s="159"/>
      <c r="B516" s="1" t="s">
        <v>18</v>
      </c>
      <c r="C516" s="97">
        <v>918</v>
      </c>
      <c r="D516" s="99" t="s">
        <v>8</v>
      </c>
      <c r="E516" s="28"/>
      <c r="F516" s="28"/>
      <c r="G516" s="97"/>
      <c r="H516" s="28"/>
      <c r="I516" s="28"/>
      <c r="J516" s="28"/>
      <c r="K516" s="80">
        <f>K517+K538+K529</f>
        <v>73137.3</v>
      </c>
    </row>
    <row r="517" spans="1:11" s="18" customFormat="1" ht="18" hidden="1" customHeight="1" x14ac:dyDescent="0.2">
      <c r="A517" s="159"/>
      <c r="B517" s="1" t="s">
        <v>25</v>
      </c>
      <c r="C517" s="97">
        <v>918</v>
      </c>
      <c r="D517" s="99" t="s">
        <v>8</v>
      </c>
      <c r="E517" s="28" t="s">
        <v>2</v>
      </c>
      <c r="F517" s="28"/>
      <c r="G517" s="97"/>
      <c r="H517" s="28"/>
      <c r="I517" s="28"/>
      <c r="J517" s="28"/>
      <c r="K517" s="80">
        <f>K518</f>
        <v>53192.4</v>
      </c>
    </row>
    <row r="518" spans="1:11" s="18" customFormat="1" ht="18" hidden="1" customHeight="1" x14ac:dyDescent="0.2">
      <c r="A518" s="159"/>
      <c r="B518" s="31" t="s">
        <v>363</v>
      </c>
      <c r="C518" s="97">
        <v>918</v>
      </c>
      <c r="D518" s="99" t="s">
        <v>8</v>
      </c>
      <c r="E518" s="28" t="s">
        <v>2</v>
      </c>
      <c r="F518" s="28" t="s">
        <v>4</v>
      </c>
      <c r="G518" s="28"/>
      <c r="H518" s="28"/>
      <c r="I518" s="28"/>
      <c r="J518" s="99"/>
      <c r="K518" s="80">
        <f>K519</f>
        <v>53192.4</v>
      </c>
    </row>
    <row r="519" spans="1:11" s="18" customFormat="1" ht="63" hidden="1" customHeight="1" x14ac:dyDescent="0.2">
      <c r="A519" s="159"/>
      <c r="B519" s="1" t="s">
        <v>481</v>
      </c>
      <c r="C519" s="97">
        <v>918</v>
      </c>
      <c r="D519" s="99" t="s">
        <v>8</v>
      </c>
      <c r="E519" s="28" t="s">
        <v>2</v>
      </c>
      <c r="F519" s="28" t="s">
        <v>4</v>
      </c>
      <c r="G519" s="28" t="s">
        <v>90</v>
      </c>
      <c r="H519" s="28"/>
      <c r="I519" s="28"/>
      <c r="J519" s="99"/>
      <c r="K519" s="80">
        <f>K520</f>
        <v>53192.4</v>
      </c>
    </row>
    <row r="520" spans="1:11" s="18" customFormat="1" ht="31.5" hidden="1" customHeight="1" x14ac:dyDescent="0.2">
      <c r="A520" s="159"/>
      <c r="B520" s="31" t="s">
        <v>482</v>
      </c>
      <c r="C520" s="97">
        <v>918</v>
      </c>
      <c r="D520" s="99" t="s">
        <v>8</v>
      </c>
      <c r="E520" s="28" t="s">
        <v>2</v>
      </c>
      <c r="F520" s="28" t="s">
        <v>4</v>
      </c>
      <c r="G520" s="28" t="s">
        <v>90</v>
      </c>
      <c r="H520" s="28" t="s">
        <v>2</v>
      </c>
      <c r="I520" s="28"/>
      <c r="J520" s="99"/>
      <c r="K520" s="80">
        <f>K521+K523+K525+K527</f>
        <v>53192.4</v>
      </c>
    </row>
    <row r="521" spans="1:11" s="18" customFormat="1" ht="94.5" hidden="1" customHeight="1" x14ac:dyDescent="0.2">
      <c r="A521" s="159"/>
      <c r="B521" s="31" t="s">
        <v>465</v>
      </c>
      <c r="C521" s="97">
        <v>918</v>
      </c>
      <c r="D521" s="99" t="s">
        <v>8</v>
      </c>
      <c r="E521" s="28" t="s">
        <v>2</v>
      </c>
      <c r="F521" s="28" t="s">
        <v>4</v>
      </c>
      <c r="G521" s="28" t="s">
        <v>90</v>
      </c>
      <c r="H521" s="28" t="s">
        <v>2</v>
      </c>
      <c r="I521" s="28" t="s">
        <v>283</v>
      </c>
      <c r="J521" s="99"/>
      <c r="K521" s="80">
        <f>K522</f>
        <v>0</v>
      </c>
    </row>
    <row r="522" spans="1:11" s="18" customFormat="1" ht="31.5" hidden="1" customHeight="1" x14ac:dyDescent="0.2">
      <c r="A522" s="159"/>
      <c r="B522" s="31" t="s">
        <v>75</v>
      </c>
      <c r="C522" s="97">
        <v>918</v>
      </c>
      <c r="D522" s="99" t="s">
        <v>8</v>
      </c>
      <c r="E522" s="28" t="s">
        <v>2</v>
      </c>
      <c r="F522" s="28" t="s">
        <v>4</v>
      </c>
      <c r="G522" s="28" t="s">
        <v>90</v>
      </c>
      <c r="H522" s="28" t="s">
        <v>2</v>
      </c>
      <c r="I522" s="28" t="s">
        <v>283</v>
      </c>
      <c r="J522" s="99" t="s">
        <v>54</v>
      </c>
      <c r="K522" s="80"/>
    </row>
    <row r="523" spans="1:11" s="18" customFormat="1" ht="78" hidden="1" customHeight="1" x14ac:dyDescent="0.2">
      <c r="A523" s="159"/>
      <c r="B523" s="31" t="s">
        <v>406</v>
      </c>
      <c r="C523" s="97">
        <v>918</v>
      </c>
      <c r="D523" s="99" t="s">
        <v>8</v>
      </c>
      <c r="E523" s="28" t="s">
        <v>2</v>
      </c>
      <c r="F523" s="28" t="s">
        <v>4</v>
      </c>
      <c r="G523" s="28" t="s">
        <v>90</v>
      </c>
      <c r="H523" s="28" t="s">
        <v>2</v>
      </c>
      <c r="I523" s="28" t="s">
        <v>217</v>
      </c>
      <c r="J523" s="99"/>
      <c r="K523" s="80">
        <f>K524</f>
        <v>0</v>
      </c>
    </row>
    <row r="524" spans="1:11" s="18" customFormat="1" ht="31.5" hidden="1" customHeight="1" x14ac:dyDescent="0.2">
      <c r="A524" s="159"/>
      <c r="B524" s="31" t="s">
        <v>75</v>
      </c>
      <c r="C524" s="97">
        <v>918</v>
      </c>
      <c r="D524" s="99" t="s">
        <v>8</v>
      </c>
      <c r="E524" s="28" t="s">
        <v>2</v>
      </c>
      <c r="F524" s="28" t="s">
        <v>4</v>
      </c>
      <c r="G524" s="28" t="s">
        <v>90</v>
      </c>
      <c r="H524" s="28" t="s">
        <v>2</v>
      </c>
      <c r="I524" s="28" t="s">
        <v>217</v>
      </c>
      <c r="J524" s="99" t="s">
        <v>54</v>
      </c>
      <c r="K524" s="80">
        <f>25028.1+1597.6+234506.2+14968.6+88-259534.3-16654.2</f>
        <v>0</v>
      </c>
    </row>
    <row r="525" spans="1:11" s="18" customFormat="1" ht="47.25" hidden="1" customHeight="1" x14ac:dyDescent="0.2">
      <c r="A525" s="159"/>
      <c r="B525" s="1" t="s">
        <v>568</v>
      </c>
      <c r="C525" s="97">
        <v>918</v>
      </c>
      <c r="D525" s="99" t="s">
        <v>8</v>
      </c>
      <c r="E525" s="28" t="s">
        <v>2</v>
      </c>
      <c r="F525" s="28" t="s">
        <v>4</v>
      </c>
      <c r="G525" s="28" t="s">
        <v>90</v>
      </c>
      <c r="H525" s="28" t="s">
        <v>2</v>
      </c>
      <c r="I525" s="28" t="s">
        <v>569</v>
      </c>
      <c r="J525" s="99"/>
      <c r="K525" s="80">
        <f>K526</f>
        <v>53192.4</v>
      </c>
    </row>
    <row r="526" spans="1:11" s="18" customFormat="1" ht="31.5" hidden="1" customHeight="1" x14ac:dyDescent="0.2">
      <c r="A526" s="159"/>
      <c r="B526" s="1" t="s">
        <v>75</v>
      </c>
      <c r="C526" s="97">
        <v>918</v>
      </c>
      <c r="D526" s="99" t="s">
        <v>8</v>
      </c>
      <c r="E526" s="28" t="s">
        <v>2</v>
      </c>
      <c r="F526" s="28" t="s">
        <v>4</v>
      </c>
      <c r="G526" s="28" t="s">
        <v>90</v>
      </c>
      <c r="H526" s="28" t="s">
        <v>2</v>
      </c>
      <c r="I526" s="28" t="s">
        <v>569</v>
      </c>
      <c r="J526" s="99" t="s">
        <v>54</v>
      </c>
      <c r="K526" s="73">
        <f>3191.5+50000.9</f>
        <v>53192.4</v>
      </c>
    </row>
    <row r="527" spans="1:11" s="18" customFormat="1" ht="53.25" hidden="1" customHeight="1" x14ac:dyDescent="0.2">
      <c r="A527" s="159"/>
      <c r="B527" s="1" t="s">
        <v>610</v>
      </c>
      <c r="C527" s="97">
        <v>918</v>
      </c>
      <c r="D527" s="99" t="s">
        <v>8</v>
      </c>
      <c r="E527" s="28" t="s">
        <v>2</v>
      </c>
      <c r="F527" s="28" t="s">
        <v>4</v>
      </c>
      <c r="G527" s="28" t="s">
        <v>90</v>
      </c>
      <c r="H527" s="28" t="s">
        <v>2</v>
      </c>
      <c r="I527" s="28" t="s">
        <v>609</v>
      </c>
      <c r="J527" s="99"/>
      <c r="K527" s="80">
        <f>K528</f>
        <v>0</v>
      </c>
    </row>
    <row r="528" spans="1:11" s="18" customFormat="1" ht="31.5" hidden="1" customHeight="1" x14ac:dyDescent="0.2">
      <c r="A528" s="159"/>
      <c r="B528" s="1" t="s">
        <v>75</v>
      </c>
      <c r="C528" s="97">
        <v>918</v>
      </c>
      <c r="D528" s="99" t="s">
        <v>8</v>
      </c>
      <c r="E528" s="28" t="s">
        <v>2</v>
      </c>
      <c r="F528" s="28" t="s">
        <v>4</v>
      </c>
      <c r="G528" s="28" t="s">
        <v>90</v>
      </c>
      <c r="H528" s="28" t="s">
        <v>2</v>
      </c>
      <c r="I528" s="28" t="s">
        <v>609</v>
      </c>
      <c r="J528" s="99" t="s">
        <v>54</v>
      </c>
      <c r="K528" s="80"/>
    </row>
    <row r="529" spans="1:15" s="18" customFormat="1" ht="18" hidden="1" customHeight="1" x14ac:dyDescent="0.2">
      <c r="A529" s="159"/>
      <c r="B529" s="1" t="s">
        <v>26</v>
      </c>
      <c r="C529" s="97">
        <v>918</v>
      </c>
      <c r="D529" s="99" t="s">
        <v>8</v>
      </c>
      <c r="E529" s="28" t="s">
        <v>4</v>
      </c>
      <c r="F529" s="28"/>
      <c r="G529" s="28"/>
      <c r="H529" s="28"/>
      <c r="I529" s="28"/>
      <c r="J529" s="99"/>
      <c r="K529" s="80">
        <f>K530</f>
        <v>19928.2</v>
      </c>
    </row>
    <row r="530" spans="1:15" s="18" customFormat="1" ht="18" hidden="1" customHeight="1" x14ac:dyDescent="0.2">
      <c r="A530" s="159"/>
      <c r="B530" s="1" t="s">
        <v>345</v>
      </c>
      <c r="C530" s="97">
        <v>918</v>
      </c>
      <c r="D530" s="99" t="s">
        <v>8</v>
      </c>
      <c r="E530" s="28" t="s">
        <v>4</v>
      </c>
      <c r="F530" s="28" t="s">
        <v>4</v>
      </c>
      <c r="G530" s="97"/>
      <c r="H530" s="28"/>
      <c r="I530" s="28"/>
      <c r="J530" s="99"/>
      <c r="K530" s="80">
        <f>K531</f>
        <v>19928.2</v>
      </c>
    </row>
    <row r="531" spans="1:15" s="18" customFormat="1" ht="63" hidden="1" customHeight="1" x14ac:dyDescent="0.2">
      <c r="A531" s="159"/>
      <c r="B531" s="1" t="s">
        <v>481</v>
      </c>
      <c r="C531" s="97">
        <v>918</v>
      </c>
      <c r="D531" s="99" t="s">
        <v>8</v>
      </c>
      <c r="E531" s="28" t="s">
        <v>4</v>
      </c>
      <c r="F531" s="28" t="s">
        <v>4</v>
      </c>
      <c r="G531" s="97">
        <v>1</v>
      </c>
      <c r="H531" s="28"/>
      <c r="I531" s="28"/>
      <c r="J531" s="99"/>
      <c r="K531" s="80">
        <f>K532+K535</f>
        <v>19928.2</v>
      </c>
    </row>
    <row r="532" spans="1:15" s="18" customFormat="1" ht="31.5" hidden="1" customHeight="1" x14ac:dyDescent="0.2">
      <c r="A532" s="159"/>
      <c r="B532" s="31" t="s">
        <v>482</v>
      </c>
      <c r="C532" s="97">
        <v>918</v>
      </c>
      <c r="D532" s="99" t="s">
        <v>8</v>
      </c>
      <c r="E532" s="28" t="s">
        <v>4</v>
      </c>
      <c r="F532" s="28" t="s">
        <v>4</v>
      </c>
      <c r="G532" s="97">
        <v>1</v>
      </c>
      <c r="H532" s="28" t="s">
        <v>2</v>
      </c>
      <c r="I532" s="28"/>
      <c r="J532" s="99"/>
      <c r="K532" s="80">
        <f>K533</f>
        <v>0</v>
      </c>
    </row>
    <row r="533" spans="1:15" s="18" customFormat="1" ht="31.5" hidden="1" customHeight="1" x14ac:dyDescent="0.2">
      <c r="A533" s="159"/>
      <c r="B533" s="31" t="s">
        <v>319</v>
      </c>
      <c r="C533" s="97">
        <v>918</v>
      </c>
      <c r="D533" s="99" t="s">
        <v>8</v>
      </c>
      <c r="E533" s="28" t="s">
        <v>4</v>
      </c>
      <c r="F533" s="28" t="s">
        <v>4</v>
      </c>
      <c r="G533" s="28" t="s">
        <v>90</v>
      </c>
      <c r="H533" s="28" t="s">
        <v>2</v>
      </c>
      <c r="I533" s="28" t="s">
        <v>190</v>
      </c>
      <c r="J533" s="99"/>
      <c r="K533" s="80">
        <f>K534</f>
        <v>0</v>
      </c>
    </row>
    <row r="534" spans="1:15" s="18" customFormat="1" ht="31.5" hidden="1" customHeight="1" x14ac:dyDescent="0.2">
      <c r="A534" s="159"/>
      <c r="B534" s="31" t="s">
        <v>122</v>
      </c>
      <c r="C534" s="97">
        <v>918</v>
      </c>
      <c r="D534" s="99" t="s">
        <v>8</v>
      </c>
      <c r="E534" s="28" t="s">
        <v>4</v>
      </c>
      <c r="F534" s="28" t="s">
        <v>4</v>
      </c>
      <c r="G534" s="28" t="s">
        <v>90</v>
      </c>
      <c r="H534" s="28" t="s">
        <v>2</v>
      </c>
      <c r="I534" s="28" t="s">
        <v>190</v>
      </c>
      <c r="J534" s="99" t="s">
        <v>49</v>
      </c>
      <c r="K534" s="80"/>
    </row>
    <row r="535" spans="1:15" s="18" customFormat="1" ht="18" hidden="1" customHeight="1" x14ac:dyDescent="0.2">
      <c r="A535" s="159"/>
      <c r="B535" s="31" t="s">
        <v>645</v>
      </c>
      <c r="C535" s="97">
        <v>918</v>
      </c>
      <c r="D535" s="99" t="s">
        <v>8</v>
      </c>
      <c r="E535" s="28" t="s">
        <v>4</v>
      </c>
      <c r="F535" s="28" t="s">
        <v>4</v>
      </c>
      <c r="G535" s="28" t="s">
        <v>90</v>
      </c>
      <c r="H535" s="28" t="s">
        <v>643</v>
      </c>
      <c r="I535" s="28"/>
      <c r="J535" s="99"/>
      <c r="K535" s="80">
        <f>K536</f>
        <v>19928.2</v>
      </c>
    </row>
    <row r="536" spans="1:15" s="18" customFormat="1" ht="18" hidden="1" customHeight="1" x14ac:dyDescent="0.2">
      <c r="A536" s="159"/>
      <c r="B536" s="31" t="s">
        <v>646</v>
      </c>
      <c r="C536" s="97">
        <v>918</v>
      </c>
      <c r="D536" s="99" t="s">
        <v>8</v>
      </c>
      <c r="E536" s="28" t="s">
        <v>4</v>
      </c>
      <c r="F536" s="28" t="s">
        <v>4</v>
      </c>
      <c r="G536" s="28" t="s">
        <v>90</v>
      </c>
      <c r="H536" s="28" t="s">
        <v>643</v>
      </c>
      <c r="I536" s="28" t="s">
        <v>644</v>
      </c>
      <c r="J536" s="99"/>
      <c r="K536" s="80">
        <f>K537</f>
        <v>19928.2</v>
      </c>
    </row>
    <row r="537" spans="1:15" s="18" customFormat="1" ht="31.5" hidden="1" customHeight="1" x14ac:dyDescent="0.2">
      <c r="A537" s="159"/>
      <c r="B537" s="1" t="s">
        <v>122</v>
      </c>
      <c r="C537" s="97">
        <v>918</v>
      </c>
      <c r="D537" s="99" t="s">
        <v>8</v>
      </c>
      <c r="E537" s="28" t="s">
        <v>4</v>
      </c>
      <c r="F537" s="28" t="s">
        <v>4</v>
      </c>
      <c r="G537" s="28" t="s">
        <v>90</v>
      </c>
      <c r="H537" s="28" t="s">
        <v>643</v>
      </c>
      <c r="I537" s="28" t="s">
        <v>644</v>
      </c>
      <c r="J537" s="99" t="s">
        <v>49</v>
      </c>
      <c r="K537" s="73">
        <f>18732.5+1195.7</f>
        <v>19928.2</v>
      </c>
      <c r="O537" s="78"/>
    </row>
    <row r="538" spans="1:15" s="18" customFormat="1" ht="16.5" hidden="1" customHeight="1" x14ac:dyDescent="0.2">
      <c r="A538" s="159"/>
      <c r="B538" s="1" t="s">
        <v>229</v>
      </c>
      <c r="C538" s="100">
        <v>918</v>
      </c>
      <c r="D538" s="99" t="s">
        <v>8</v>
      </c>
      <c r="E538" s="99" t="s">
        <v>7</v>
      </c>
      <c r="F538" s="28"/>
      <c r="G538" s="28"/>
      <c r="H538" s="28"/>
      <c r="I538" s="28"/>
      <c r="J538" s="99"/>
      <c r="K538" s="80">
        <f>SUM(K539)</f>
        <v>16.7</v>
      </c>
    </row>
    <row r="539" spans="1:15" s="18" customFormat="1" ht="18" hidden="1" customHeight="1" x14ac:dyDescent="0.2">
      <c r="A539" s="159"/>
      <c r="B539" s="1" t="s">
        <v>345</v>
      </c>
      <c r="C539" s="100">
        <v>918</v>
      </c>
      <c r="D539" s="99" t="s">
        <v>8</v>
      </c>
      <c r="E539" s="99" t="s">
        <v>7</v>
      </c>
      <c r="F539" s="28" t="s">
        <v>4</v>
      </c>
      <c r="G539" s="28"/>
      <c r="H539" s="28"/>
      <c r="I539" s="28"/>
      <c r="J539" s="99"/>
      <c r="K539" s="73">
        <f>SUM(K540)</f>
        <v>16.7</v>
      </c>
    </row>
    <row r="540" spans="1:15" s="18" customFormat="1" ht="63" hidden="1" customHeight="1" x14ac:dyDescent="0.2">
      <c r="A540" s="159"/>
      <c r="B540" s="1" t="s">
        <v>481</v>
      </c>
      <c r="C540" s="100">
        <v>918</v>
      </c>
      <c r="D540" s="99" t="s">
        <v>8</v>
      </c>
      <c r="E540" s="99" t="s">
        <v>7</v>
      </c>
      <c r="F540" s="28" t="s">
        <v>4</v>
      </c>
      <c r="G540" s="28" t="s">
        <v>90</v>
      </c>
      <c r="H540" s="28"/>
      <c r="I540" s="28"/>
      <c r="J540" s="99"/>
      <c r="K540" s="73">
        <f>SUM(K541)</f>
        <v>16.7</v>
      </c>
    </row>
    <row r="541" spans="1:15" s="18" customFormat="1" ht="48" hidden="1" customHeight="1" x14ac:dyDescent="0.2">
      <c r="A541" s="159"/>
      <c r="B541" s="1" t="s">
        <v>483</v>
      </c>
      <c r="C541" s="100">
        <v>918</v>
      </c>
      <c r="D541" s="99" t="s">
        <v>8</v>
      </c>
      <c r="E541" s="99" t="s">
        <v>7</v>
      </c>
      <c r="F541" s="28" t="s">
        <v>4</v>
      </c>
      <c r="G541" s="28" t="s">
        <v>90</v>
      </c>
      <c r="H541" s="28" t="s">
        <v>4</v>
      </c>
      <c r="I541" s="28"/>
      <c r="J541" s="99"/>
      <c r="K541" s="73">
        <f>SUM(K542)</f>
        <v>16.7</v>
      </c>
    </row>
    <row r="542" spans="1:15" s="18" customFormat="1" ht="18" hidden="1" customHeight="1" x14ac:dyDescent="0.2">
      <c r="A542" s="159"/>
      <c r="B542" s="1" t="s">
        <v>231</v>
      </c>
      <c r="C542" s="100">
        <v>918</v>
      </c>
      <c r="D542" s="99" t="s">
        <v>8</v>
      </c>
      <c r="E542" s="99" t="s">
        <v>7</v>
      </c>
      <c r="F542" s="28" t="s">
        <v>4</v>
      </c>
      <c r="G542" s="28" t="s">
        <v>90</v>
      </c>
      <c r="H542" s="28" t="s">
        <v>4</v>
      </c>
      <c r="I542" s="28" t="s">
        <v>230</v>
      </c>
      <c r="J542" s="99"/>
      <c r="K542" s="73">
        <f>SUM(K543)</f>
        <v>16.7</v>
      </c>
    </row>
    <row r="543" spans="1:15" s="18" customFormat="1" ht="31.5" hidden="1" customHeight="1" x14ac:dyDescent="0.2">
      <c r="A543" s="159"/>
      <c r="B543" s="1" t="s">
        <v>122</v>
      </c>
      <c r="C543" s="100">
        <v>918</v>
      </c>
      <c r="D543" s="99" t="s">
        <v>8</v>
      </c>
      <c r="E543" s="99" t="s">
        <v>7</v>
      </c>
      <c r="F543" s="28" t="s">
        <v>4</v>
      </c>
      <c r="G543" s="28" t="s">
        <v>90</v>
      </c>
      <c r="H543" s="28" t="s">
        <v>4</v>
      </c>
      <c r="I543" s="28" t="s">
        <v>230</v>
      </c>
      <c r="J543" s="99" t="s">
        <v>49</v>
      </c>
      <c r="K543" s="73">
        <v>16.7</v>
      </c>
    </row>
    <row r="544" spans="1:15" s="18" customFormat="1" ht="18" hidden="1" customHeight="1" x14ac:dyDescent="0.2">
      <c r="A544" s="102"/>
      <c r="B544" s="37" t="s">
        <v>61</v>
      </c>
      <c r="C544" s="97">
        <v>918</v>
      </c>
      <c r="D544" s="28" t="s">
        <v>23</v>
      </c>
      <c r="E544" s="28"/>
      <c r="F544" s="28"/>
      <c r="G544" s="97"/>
      <c r="H544" s="28"/>
      <c r="I544" s="28"/>
      <c r="J544" s="99"/>
      <c r="K544" s="80">
        <f>K561+K553+K545</f>
        <v>60535.6</v>
      </c>
    </row>
    <row r="545" spans="1:11" s="18" customFormat="1" ht="18" hidden="1" customHeight="1" x14ac:dyDescent="0.2">
      <c r="A545" s="102"/>
      <c r="B545" s="37" t="s">
        <v>572</v>
      </c>
      <c r="C545" s="97">
        <v>918</v>
      </c>
      <c r="D545" s="28" t="s">
        <v>23</v>
      </c>
      <c r="E545" s="28" t="s">
        <v>2</v>
      </c>
      <c r="F545" s="28"/>
      <c r="G545" s="97"/>
      <c r="H545" s="28"/>
      <c r="I545" s="28"/>
      <c r="J545" s="99"/>
      <c r="K545" s="80">
        <f>K546</f>
        <v>60535.6</v>
      </c>
    </row>
    <row r="546" spans="1:11" s="18" customFormat="1" ht="18" hidden="1" customHeight="1" x14ac:dyDescent="0.2">
      <c r="A546" s="102"/>
      <c r="B546" s="37" t="s">
        <v>345</v>
      </c>
      <c r="C546" s="97">
        <v>918</v>
      </c>
      <c r="D546" s="28" t="s">
        <v>23</v>
      </c>
      <c r="E546" s="28" t="s">
        <v>2</v>
      </c>
      <c r="F546" s="28" t="s">
        <v>4</v>
      </c>
      <c r="G546" s="97"/>
      <c r="H546" s="28"/>
      <c r="I546" s="28"/>
      <c r="J546" s="99"/>
      <c r="K546" s="73">
        <f>K547</f>
        <v>60535.6</v>
      </c>
    </row>
    <row r="547" spans="1:11" s="18" customFormat="1" ht="63" hidden="1" customHeight="1" x14ac:dyDescent="0.2">
      <c r="A547" s="102"/>
      <c r="B547" s="1" t="s">
        <v>481</v>
      </c>
      <c r="C547" s="97">
        <v>918</v>
      </c>
      <c r="D547" s="28" t="s">
        <v>23</v>
      </c>
      <c r="E547" s="28" t="s">
        <v>2</v>
      </c>
      <c r="F547" s="28" t="s">
        <v>4</v>
      </c>
      <c r="G547" s="97">
        <v>1</v>
      </c>
      <c r="H547" s="28"/>
      <c r="I547" s="28"/>
      <c r="J547" s="99"/>
      <c r="K547" s="73">
        <f>K548</f>
        <v>60535.6</v>
      </c>
    </row>
    <row r="548" spans="1:11" s="18" customFormat="1" ht="31.5" hidden="1" customHeight="1" x14ac:dyDescent="0.2">
      <c r="A548" s="102"/>
      <c r="B548" s="31" t="s">
        <v>482</v>
      </c>
      <c r="C548" s="97">
        <v>918</v>
      </c>
      <c r="D548" s="28" t="s">
        <v>23</v>
      </c>
      <c r="E548" s="28" t="s">
        <v>2</v>
      </c>
      <c r="F548" s="28" t="s">
        <v>4</v>
      </c>
      <c r="G548" s="97">
        <v>1</v>
      </c>
      <c r="H548" s="28" t="s">
        <v>2</v>
      </c>
      <c r="I548" s="28"/>
      <c r="J548" s="99"/>
      <c r="K548" s="73">
        <f>K549+K551</f>
        <v>60535.6</v>
      </c>
    </row>
    <row r="549" spans="1:11" s="18" customFormat="1" ht="47.25" hidden="1" customHeight="1" x14ac:dyDescent="0.2">
      <c r="A549" s="102"/>
      <c r="B549" s="1" t="s">
        <v>571</v>
      </c>
      <c r="C549" s="97">
        <v>918</v>
      </c>
      <c r="D549" s="28" t="s">
        <v>23</v>
      </c>
      <c r="E549" s="28" t="s">
        <v>2</v>
      </c>
      <c r="F549" s="28" t="s">
        <v>4</v>
      </c>
      <c r="G549" s="28" t="s">
        <v>90</v>
      </c>
      <c r="H549" s="28" t="s">
        <v>2</v>
      </c>
      <c r="I549" s="28" t="s">
        <v>570</v>
      </c>
      <c r="J549" s="99"/>
      <c r="K549" s="73">
        <f>K550</f>
        <v>60535.6</v>
      </c>
    </row>
    <row r="550" spans="1:11" s="18" customFormat="1" ht="31.5" hidden="1" customHeight="1" x14ac:dyDescent="0.2">
      <c r="A550" s="102"/>
      <c r="B550" s="1" t="s">
        <v>75</v>
      </c>
      <c r="C550" s="97">
        <v>918</v>
      </c>
      <c r="D550" s="28" t="s">
        <v>23</v>
      </c>
      <c r="E550" s="28" t="s">
        <v>2</v>
      </c>
      <c r="F550" s="28" t="s">
        <v>4</v>
      </c>
      <c r="G550" s="28" t="s">
        <v>90</v>
      </c>
      <c r="H550" s="28" t="s">
        <v>2</v>
      </c>
      <c r="I550" s="28" t="s">
        <v>570</v>
      </c>
      <c r="J550" s="99" t="s">
        <v>54</v>
      </c>
      <c r="K550" s="73">
        <f>3632.7+56902.9</f>
        <v>60535.6</v>
      </c>
    </row>
    <row r="551" spans="1:11" s="18" customFormat="1" ht="52.5" hidden="1" customHeight="1" x14ac:dyDescent="0.2">
      <c r="A551" s="102"/>
      <c r="B551" s="37" t="s">
        <v>607</v>
      </c>
      <c r="C551" s="97">
        <v>918</v>
      </c>
      <c r="D551" s="28" t="s">
        <v>23</v>
      </c>
      <c r="E551" s="28" t="s">
        <v>2</v>
      </c>
      <c r="F551" s="28" t="s">
        <v>4</v>
      </c>
      <c r="G551" s="28" t="s">
        <v>90</v>
      </c>
      <c r="H551" s="28" t="s">
        <v>2</v>
      </c>
      <c r="I551" s="28" t="s">
        <v>608</v>
      </c>
      <c r="J551" s="99"/>
      <c r="K551" s="80">
        <f>K552</f>
        <v>0</v>
      </c>
    </row>
    <row r="552" spans="1:11" s="18" customFormat="1" ht="31.5" hidden="1" customHeight="1" x14ac:dyDescent="0.2">
      <c r="A552" s="102"/>
      <c r="B552" s="1" t="s">
        <v>75</v>
      </c>
      <c r="C552" s="97">
        <v>918</v>
      </c>
      <c r="D552" s="28" t="s">
        <v>23</v>
      </c>
      <c r="E552" s="28" t="s">
        <v>2</v>
      </c>
      <c r="F552" s="28" t="s">
        <v>4</v>
      </c>
      <c r="G552" s="28" t="s">
        <v>90</v>
      </c>
      <c r="H552" s="28" t="s">
        <v>2</v>
      </c>
      <c r="I552" s="28" t="s">
        <v>608</v>
      </c>
      <c r="J552" s="99" t="s">
        <v>54</v>
      </c>
      <c r="K552" s="80"/>
    </row>
    <row r="553" spans="1:11" s="18" customFormat="1" ht="18" hidden="1" customHeight="1" x14ac:dyDescent="0.2">
      <c r="A553" s="102"/>
      <c r="B553" s="37" t="s">
        <v>458</v>
      </c>
      <c r="C553" s="97">
        <v>918</v>
      </c>
      <c r="D553" s="28" t="s">
        <v>23</v>
      </c>
      <c r="E553" s="28" t="s">
        <v>4</v>
      </c>
      <c r="F553" s="28"/>
      <c r="G553" s="97"/>
      <c r="H553" s="28"/>
      <c r="I553" s="28"/>
      <c r="J553" s="99"/>
      <c r="K553" s="80">
        <f>SUM(K554)</f>
        <v>0</v>
      </c>
    </row>
    <row r="554" spans="1:11" s="18" customFormat="1" ht="18" hidden="1" customHeight="1" x14ac:dyDescent="0.2">
      <c r="A554" s="102"/>
      <c r="B554" s="1" t="s">
        <v>345</v>
      </c>
      <c r="C554" s="97">
        <v>918</v>
      </c>
      <c r="D554" s="28" t="s">
        <v>23</v>
      </c>
      <c r="E554" s="28" t="s">
        <v>4</v>
      </c>
      <c r="F554" s="28" t="s">
        <v>4</v>
      </c>
      <c r="G554" s="97"/>
      <c r="H554" s="28"/>
      <c r="I554" s="28"/>
      <c r="J554" s="99"/>
      <c r="K554" s="80">
        <f>SUM(K555)</f>
        <v>0</v>
      </c>
    </row>
    <row r="555" spans="1:11" s="18" customFormat="1" ht="63" hidden="1" customHeight="1" x14ac:dyDescent="0.2">
      <c r="A555" s="102"/>
      <c r="B555" s="1" t="s">
        <v>481</v>
      </c>
      <c r="C555" s="97">
        <v>918</v>
      </c>
      <c r="D555" s="28" t="s">
        <v>23</v>
      </c>
      <c r="E555" s="28" t="s">
        <v>4</v>
      </c>
      <c r="F555" s="28" t="s">
        <v>4</v>
      </c>
      <c r="G555" s="97">
        <v>1</v>
      </c>
      <c r="H555" s="28"/>
      <c r="I555" s="28"/>
      <c r="J555" s="99"/>
      <c r="K555" s="80">
        <f>SUM(K556)</f>
        <v>0</v>
      </c>
    </row>
    <row r="556" spans="1:11" s="18" customFormat="1" ht="31.5" hidden="1" customHeight="1" x14ac:dyDescent="0.2">
      <c r="A556" s="102"/>
      <c r="B556" s="31" t="s">
        <v>482</v>
      </c>
      <c r="C556" s="97">
        <v>918</v>
      </c>
      <c r="D556" s="28" t="s">
        <v>23</v>
      </c>
      <c r="E556" s="28" t="s">
        <v>4</v>
      </c>
      <c r="F556" s="28" t="s">
        <v>4</v>
      </c>
      <c r="G556" s="97">
        <v>1</v>
      </c>
      <c r="H556" s="28" t="s">
        <v>2</v>
      </c>
      <c r="I556" s="28"/>
      <c r="J556" s="99"/>
      <c r="K556" s="80">
        <f>SUM(K557+K559)</f>
        <v>0</v>
      </c>
    </row>
    <row r="557" spans="1:11" s="18" customFormat="1" ht="47.25" hidden="1" customHeight="1" x14ac:dyDescent="0.2">
      <c r="A557" s="102"/>
      <c r="B557" s="1" t="s">
        <v>424</v>
      </c>
      <c r="C557" s="97">
        <v>918</v>
      </c>
      <c r="D557" s="28" t="s">
        <v>23</v>
      </c>
      <c r="E557" s="28" t="s">
        <v>4</v>
      </c>
      <c r="F557" s="28" t="s">
        <v>4</v>
      </c>
      <c r="G557" s="97">
        <v>1</v>
      </c>
      <c r="H557" s="28" t="s">
        <v>2</v>
      </c>
      <c r="I557" s="28" t="s">
        <v>425</v>
      </c>
      <c r="J557" s="99"/>
      <c r="K557" s="80">
        <f>SUM(K558)</f>
        <v>0</v>
      </c>
    </row>
    <row r="558" spans="1:11" s="18" customFormat="1" ht="31.5" hidden="1" customHeight="1" x14ac:dyDescent="0.2">
      <c r="A558" s="102"/>
      <c r="B558" s="1" t="s">
        <v>75</v>
      </c>
      <c r="C558" s="97">
        <v>918</v>
      </c>
      <c r="D558" s="28" t="s">
        <v>23</v>
      </c>
      <c r="E558" s="28" t="s">
        <v>4</v>
      </c>
      <c r="F558" s="28" t="s">
        <v>4</v>
      </c>
      <c r="G558" s="97">
        <v>1</v>
      </c>
      <c r="H558" s="28" t="s">
        <v>2</v>
      </c>
      <c r="I558" s="28" t="s">
        <v>425</v>
      </c>
      <c r="J558" s="99" t="s">
        <v>54</v>
      </c>
      <c r="K558" s="80"/>
    </row>
    <row r="559" spans="1:11" s="18" customFormat="1" ht="47.25" hidden="1" customHeight="1" x14ac:dyDescent="0.2">
      <c r="A559" s="102"/>
      <c r="B559" s="1" t="s">
        <v>469</v>
      </c>
      <c r="C559" s="97">
        <v>918</v>
      </c>
      <c r="D559" s="28" t="s">
        <v>23</v>
      </c>
      <c r="E559" s="28" t="s">
        <v>4</v>
      </c>
      <c r="F559" s="28" t="s">
        <v>4</v>
      </c>
      <c r="G559" s="97">
        <v>1</v>
      </c>
      <c r="H559" s="28" t="s">
        <v>2</v>
      </c>
      <c r="I559" s="28" t="s">
        <v>468</v>
      </c>
      <c r="J559" s="99"/>
      <c r="K559" s="80">
        <f>SUM(K560)</f>
        <v>0</v>
      </c>
    </row>
    <row r="560" spans="1:11" s="18" customFormat="1" ht="31.5" hidden="1" customHeight="1" x14ac:dyDescent="0.2">
      <c r="A560" s="102"/>
      <c r="B560" s="1" t="s">
        <v>75</v>
      </c>
      <c r="C560" s="97">
        <v>918</v>
      </c>
      <c r="D560" s="28" t="s">
        <v>23</v>
      </c>
      <c r="E560" s="28" t="s">
        <v>4</v>
      </c>
      <c r="F560" s="28" t="s">
        <v>4</v>
      </c>
      <c r="G560" s="97">
        <v>1</v>
      </c>
      <c r="H560" s="28" t="s">
        <v>2</v>
      </c>
      <c r="I560" s="28" t="s">
        <v>468</v>
      </c>
      <c r="J560" s="99" t="s">
        <v>54</v>
      </c>
      <c r="K560" s="80"/>
    </row>
    <row r="561" spans="1:11" s="18" customFormat="1" ht="18" hidden="1" customHeight="1" x14ac:dyDescent="0.2">
      <c r="A561" s="102"/>
      <c r="B561" s="37" t="s">
        <v>258</v>
      </c>
      <c r="C561" s="97">
        <v>918</v>
      </c>
      <c r="D561" s="28" t="s">
        <v>23</v>
      </c>
      <c r="E561" s="28" t="s">
        <v>5</v>
      </c>
      <c r="F561" s="28"/>
      <c r="G561" s="97"/>
      <c r="H561" s="28"/>
      <c r="I561" s="28"/>
      <c r="J561" s="99"/>
      <c r="K561" s="80">
        <f>K562</f>
        <v>0</v>
      </c>
    </row>
    <row r="562" spans="1:11" s="18" customFormat="1" ht="18" hidden="1" customHeight="1" x14ac:dyDescent="0.2">
      <c r="A562" s="102"/>
      <c r="B562" s="37" t="s">
        <v>345</v>
      </c>
      <c r="C562" s="97">
        <v>918</v>
      </c>
      <c r="D562" s="28" t="s">
        <v>23</v>
      </c>
      <c r="E562" s="28" t="s">
        <v>5</v>
      </c>
      <c r="F562" s="28" t="s">
        <v>4</v>
      </c>
      <c r="G562" s="97"/>
      <c r="H562" s="28"/>
      <c r="I562" s="28"/>
      <c r="J562" s="99"/>
      <c r="K562" s="80">
        <f>K563</f>
        <v>0</v>
      </c>
    </row>
    <row r="563" spans="1:11" s="18" customFormat="1" ht="63" hidden="1" customHeight="1" x14ac:dyDescent="0.2">
      <c r="A563" s="102"/>
      <c r="B563" s="1" t="s">
        <v>481</v>
      </c>
      <c r="C563" s="97">
        <v>918</v>
      </c>
      <c r="D563" s="28" t="s">
        <v>23</v>
      </c>
      <c r="E563" s="28" t="s">
        <v>5</v>
      </c>
      <c r="F563" s="28" t="s">
        <v>4</v>
      </c>
      <c r="G563" s="97">
        <v>1</v>
      </c>
      <c r="H563" s="28"/>
      <c r="I563" s="28"/>
      <c r="J563" s="99"/>
      <c r="K563" s="80">
        <f>K564</f>
        <v>0</v>
      </c>
    </row>
    <row r="564" spans="1:11" s="18" customFormat="1" ht="31.5" hidden="1" customHeight="1" x14ac:dyDescent="0.2">
      <c r="A564" s="102"/>
      <c r="B564" s="31" t="s">
        <v>482</v>
      </c>
      <c r="C564" s="97">
        <v>918</v>
      </c>
      <c r="D564" s="28" t="s">
        <v>23</v>
      </c>
      <c r="E564" s="28" t="s">
        <v>5</v>
      </c>
      <c r="F564" s="28" t="s">
        <v>4</v>
      </c>
      <c r="G564" s="97">
        <v>1</v>
      </c>
      <c r="H564" s="28" t="s">
        <v>2</v>
      </c>
      <c r="I564" s="28"/>
      <c r="J564" s="99"/>
      <c r="K564" s="80">
        <f>K565+K567</f>
        <v>0</v>
      </c>
    </row>
    <row r="565" spans="1:11" s="18" customFormat="1" ht="80.25" hidden="1" customHeight="1" x14ac:dyDescent="0.2">
      <c r="A565" s="102"/>
      <c r="B565" s="1" t="s">
        <v>406</v>
      </c>
      <c r="C565" s="97">
        <v>918</v>
      </c>
      <c r="D565" s="28" t="s">
        <v>23</v>
      </c>
      <c r="E565" s="28" t="s">
        <v>5</v>
      </c>
      <c r="F565" s="28" t="s">
        <v>4</v>
      </c>
      <c r="G565" s="28" t="s">
        <v>90</v>
      </c>
      <c r="H565" s="28" t="s">
        <v>2</v>
      </c>
      <c r="I565" s="28" t="s">
        <v>217</v>
      </c>
      <c r="J565" s="99"/>
      <c r="K565" s="80">
        <f>K566</f>
        <v>0</v>
      </c>
    </row>
    <row r="566" spans="1:11" s="18" customFormat="1" ht="31.5" hidden="1" customHeight="1" x14ac:dyDescent="0.2">
      <c r="A566" s="102"/>
      <c r="B566" s="37" t="s">
        <v>75</v>
      </c>
      <c r="C566" s="97">
        <v>918</v>
      </c>
      <c r="D566" s="28" t="s">
        <v>23</v>
      </c>
      <c r="E566" s="28" t="s">
        <v>5</v>
      </c>
      <c r="F566" s="28" t="s">
        <v>4</v>
      </c>
      <c r="G566" s="28" t="s">
        <v>90</v>
      </c>
      <c r="H566" s="28" t="s">
        <v>2</v>
      </c>
      <c r="I566" s="28" t="s">
        <v>217</v>
      </c>
      <c r="J566" s="99" t="s">
        <v>54</v>
      </c>
      <c r="K566" s="80"/>
    </row>
    <row r="567" spans="1:11" s="18" customFormat="1" ht="94.5" hidden="1" customHeight="1" x14ac:dyDescent="0.2">
      <c r="A567" s="102"/>
      <c r="B567" s="43" t="s">
        <v>465</v>
      </c>
      <c r="C567" s="97">
        <v>918</v>
      </c>
      <c r="D567" s="28" t="s">
        <v>23</v>
      </c>
      <c r="E567" s="28" t="s">
        <v>5</v>
      </c>
      <c r="F567" s="28" t="s">
        <v>4</v>
      </c>
      <c r="G567" s="97">
        <v>1</v>
      </c>
      <c r="H567" s="28" t="s">
        <v>2</v>
      </c>
      <c r="I567" s="28" t="s">
        <v>283</v>
      </c>
      <c r="J567" s="28"/>
      <c r="K567" s="80">
        <f>K568</f>
        <v>0</v>
      </c>
    </row>
    <row r="568" spans="1:11" s="18" customFormat="1" ht="31.5" hidden="1" customHeight="1" x14ac:dyDescent="0.2">
      <c r="A568" s="102"/>
      <c r="B568" s="37" t="s">
        <v>75</v>
      </c>
      <c r="C568" s="97">
        <v>918</v>
      </c>
      <c r="D568" s="28" t="s">
        <v>23</v>
      </c>
      <c r="E568" s="28" t="s">
        <v>5</v>
      </c>
      <c r="F568" s="28" t="s">
        <v>4</v>
      </c>
      <c r="G568" s="97">
        <v>1</v>
      </c>
      <c r="H568" s="28" t="s">
        <v>2</v>
      </c>
      <c r="I568" s="28" t="s">
        <v>283</v>
      </c>
      <c r="J568" s="28" t="s">
        <v>54</v>
      </c>
      <c r="K568" s="80"/>
    </row>
    <row r="569" spans="1:11" s="18" customFormat="1" ht="31.5" hidden="1" customHeight="1" x14ac:dyDescent="0.2">
      <c r="A569" s="161">
        <v>6</v>
      </c>
      <c r="B569" s="1" t="s">
        <v>459</v>
      </c>
      <c r="C569" s="100">
        <v>920</v>
      </c>
      <c r="D569" s="99"/>
      <c r="E569" s="99"/>
      <c r="F569" s="99"/>
      <c r="G569" s="100"/>
      <c r="H569" s="99"/>
      <c r="I569" s="99"/>
      <c r="J569" s="99"/>
      <c r="K569" s="80">
        <f>SUM(K570+K622)</f>
        <v>132062.29999999999</v>
      </c>
    </row>
    <row r="570" spans="1:11" s="18" customFormat="1" ht="18" hidden="1" customHeight="1" x14ac:dyDescent="0.2">
      <c r="A570" s="161"/>
      <c r="B570" s="1" t="s">
        <v>14</v>
      </c>
      <c r="C570" s="100">
        <v>920</v>
      </c>
      <c r="D570" s="99" t="s">
        <v>5</v>
      </c>
      <c r="E570" s="99"/>
      <c r="F570" s="99"/>
      <c r="G570" s="100"/>
      <c r="H570" s="99"/>
      <c r="I570" s="99"/>
      <c r="J570" s="99"/>
      <c r="K570" s="80">
        <f>SUM(K571)</f>
        <v>131769.5</v>
      </c>
    </row>
    <row r="571" spans="1:11" s="18" customFormat="1" ht="31.5" hidden="1" customHeight="1" x14ac:dyDescent="0.2">
      <c r="A571" s="161"/>
      <c r="B571" s="1" t="s">
        <v>218</v>
      </c>
      <c r="C571" s="100">
        <v>920</v>
      </c>
      <c r="D571" s="99" t="s">
        <v>5</v>
      </c>
      <c r="E571" s="28" t="s">
        <v>21</v>
      </c>
      <c r="F571" s="99"/>
      <c r="G571" s="100"/>
      <c r="H571" s="99"/>
      <c r="I571" s="99"/>
      <c r="J571" s="99"/>
      <c r="K571" s="80">
        <f>SUM(K572)</f>
        <v>131769.5</v>
      </c>
    </row>
    <row r="572" spans="1:11" s="18" customFormat="1" ht="31.5" hidden="1" customHeight="1" x14ac:dyDescent="0.2">
      <c r="A572" s="161"/>
      <c r="B572" s="31" t="s">
        <v>143</v>
      </c>
      <c r="C572" s="100">
        <v>920</v>
      </c>
      <c r="D572" s="99" t="s">
        <v>5</v>
      </c>
      <c r="E572" s="28" t="s">
        <v>21</v>
      </c>
      <c r="F572" s="99" t="s">
        <v>40</v>
      </c>
      <c r="G572" s="100"/>
      <c r="H572" s="99"/>
      <c r="I572" s="99"/>
      <c r="J572" s="99"/>
      <c r="K572" s="80">
        <f>SUM(K573+K601+K612+K618)</f>
        <v>131769.5</v>
      </c>
    </row>
    <row r="573" spans="1:11" s="18" customFormat="1" ht="31.5" hidden="1" customHeight="1" x14ac:dyDescent="0.2">
      <c r="A573" s="161"/>
      <c r="B573" s="31" t="s">
        <v>161</v>
      </c>
      <c r="C573" s="100">
        <v>920</v>
      </c>
      <c r="D573" s="99" t="s">
        <v>5</v>
      </c>
      <c r="E573" s="28" t="s">
        <v>21</v>
      </c>
      <c r="F573" s="99" t="s">
        <v>40</v>
      </c>
      <c r="G573" s="100">
        <v>1</v>
      </c>
      <c r="H573" s="99"/>
      <c r="I573" s="99"/>
      <c r="J573" s="99"/>
      <c r="K573" s="80">
        <f>SUM(K574+K585+K596)</f>
        <v>86271.900000000009</v>
      </c>
    </row>
    <row r="574" spans="1:11" s="18" customFormat="1" ht="31.5" hidden="1" customHeight="1" x14ac:dyDescent="0.2">
      <c r="A574" s="161"/>
      <c r="B574" s="31" t="s">
        <v>124</v>
      </c>
      <c r="C574" s="100">
        <v>920</v>
      </c>
      <c r="D574" s="99" t="s">
        <v>5</v>
      </c>
      <c r="E574" s="28" t="s">
        <v>21</v>
      </c>
      <c r="F574" s="99" t="s">
        <v>40</v>
      </c>
      <c r="G574" s="100">
        <v>1</v>
      </c>
      <c r="H574" s="99" t="s">
        <v>2</v>
      </c>
      <c r="I574" s="99"/>
      <c r="J574" s="99"/>
      <c r="K574" s="80">
        <f>SUM(K575+K581+K579+K583)</f>
        <v>77715.100000000006</v>
      </c>
    </row>
    <row r="575" spans="1:11" s="18" customFormat="1" ht="47.25" hidden="1" customHeight="1" x14ac:dyDescent="0.2">
      <c r="A575" s="161"/>
      <c r="B575" s="31" t="s">
        <v>66</v>
      </c>
      <c r="C575" s="100">
        <v>920</v>
      </c>
      <c r="D575" s="99" t="s">
        <v>5</v>
      </c>
      <c r="E575" s="28" t="s">
        <v>21</v>
      </c>
      <c r="F575" s="99" t="s">
        <v>40</v>
      </c>
      <c r="G575" s="100">
        <v>1</v>
      </c>
      <c r="H575" s="99" t="s">
        <v>2</v>
      </c>
      <c r="I575" s="99" t="s">
        <v>85</v>
      </c>
      <c r="J575" s="99"/>
      <c r="K575" s="80">
        <f t="shared" ref="K575" si="23">SUM(K576:K578)</f>
        <v>68023.100000000006</v>
      </c>
    </row>
    <row r="576" spans="1:11" s="18" customFormat="1" ht="51" hidden="1" customHeight="1" x14ac:dyDescent="0.2">
      <c r="A576" s="161"/>
      <c r="B576" s="1" t="s">
        <v>121</v>
      </c>
      <c r="C576" s="100">
        <v>920</v>
      </c>
      <c r="D576" s="99" t="s">
        <v>5</v>
      </c>
      <c r="E576" s="28" t="s">
        <v>21</v>
      </c>
      <c r="F576" s="99" t="s">
        <v>40</v>
      </c>
      <c r="G576" s="100">
        <v>1</v>
      </c>
      <c r="H576" s="99" t="s">
        <v>2</v>
      </c>
      <c r="I576" s="99" t="s">
        <v>85</v>
      </c>
      <c r="J576" s="99" t="s">
        <v>48</v>
      </c>
      <c r="K576" s="80">
        <f>13791.9+44684.6</f>
        <v>58476.5</v>
      </c>
    </row>
    <row r="577" spans="1:11" s="18" customFormat="1" ht="31.5" hidden="1" customHeight="1" x14ac:dyDescent="0.2">
      <c r="A577" s="161"/>
      <c r="B577" s="1" t="s">
        <v>122</v>
      </c>
      <c r="C577" s="100">
        <v>920</v>
      </c>
      <c r="D577" s="99" t="s">
        <v>5</v>
      </c>
      <c r="E577" s="28" t="s">
        <v>21</v>
      </c>
      <c r="F577" s="99" t="s">
        <v>40</v>
      </c>
      <c r="G577" s="100">
        <v>1</v>
      </c>
      <c r="H577" s="99" t="s">
        <v>2</v>
      </c>
      <c r="I577" s="99" t="s">
        <v>85</v>
      </c>
      <c r="J577" s="99" t="s">
        <v>49</v>
      </c>
      <c r="K577" s="80">
        <f>1475.3+7683.7</f>
        <v>9159</v>
      </c>
    </row>
    <row r="578" spans="1:11" s="18" customFormat="1" ht="18" hidden="1" customHeight="1" x14ac:dyDescent="0.2">
      <c r="A578" s="161"/>
      <c r="B578" s="1" t="s">
        <v>50</v>
      </c>
      <c r="C578" s="100">
        <v>920</v>
      </c>
      <c r="D578" s="99" t="s">
        <v>5</v>
      </c>
      <c r="E578" s="28" t="s">
        <v>21</v>
      </c>
      <c r="F578" s="99" t="s">
        <v>40</v>
      </c>
      <c r="G578" s="100">
        <v>1</v>
      </c>
      <c r="H578" s="99" t="s">
        <v>2</v>
      </c>
      <c r="I578" s="99" t="s">
        <v>85</v>
      </c>
      <c r="J578" s="99" t="s">
        <v>51</v>
      </c>
      <c r="K578" s="80">
        <f>302.1+85.5</f>
        <v>387.6</v>
      </c>
    </row>
    <row r="579" spans="1:11" s="18" customFormat="1" ht="18" hidden="1" customHeight="1" x14ac:dyDescent="0.2">
      <c r="A579" s="161"/>
      <c r="B579" s="1" t="s">
        <v>493</v>
      </c>
      <c r="C579" s="100">
        <v>920</v>
      </c>
      <c r="D579" s="99" t="s">
        <v>5</v>
      </c>
      <c r="E579" s="28" t="s">
        <v>21</v>
      </c>
      <c r="F579" s="99" t="s">
        <v>40</v>
      </c>
      <c r="G579" s="100">
        <v>1</v>
      </c>
      <c r="H579" s="99" t="s">
        <v>2</v>
      </c>
      <c r="I579" s="99" t="s">
        <v>158</v>
      </c>
      <c r="J579" s="99"/>
      <c r="K579" s="80">
        <f>SUM(K580)</f>
        <v>1000</v>
      </c>
    </row>
    <row r="580" spans="1:11" s="18" customFormat="1" ht="31.5" hidden="1" customHeight="1" x14ac:dyDescent="0.2">
      <c r="A580" s="161"/>
      <c r="B580" s="1" t="s">
        <v>122</v>
      </c>
      <c r="C580" s="100">
        <v>920</v>
      </c>
      <c r="D580" s="99" t="s">
        <v>5</v>
      </c>
      <c r="E580" s="28" t="s">
        <v>21</v>
      </c>
      <c r="F580" s="99" t="s">
        <v>40</v>
      </c>
      <c r="G580" s="100">
        <v>1</v>
      </c>
      <c r="H580" s="99" t="s">
        <v>2</v>
      </c>
      <c r="I580" s="99" t="s">
        <v>158</v>
      </c>
      <c r="J580" s="99" t="s">
        <v>49</v>
      </c>
      <c r="K580" s="80">
        <v>1000</v>
      </c>
    </row>
    <row r="581" spans="1:11" s="18" customFormat="1" ht="47.25" hidden="1" customHeight="1" x14ac:dyDescent="0.2">
      <c r="A581" s="161"/>
      <c r="B581" s="1" t="s">
        <v>494</v>
      </c>
      <c r="C581" s="100">
        <v>920</v>
      </c>
      <c r="D581" s="99" t="s">
        <v>5</v>
      </c>
      <c r="E581" s="28" t="s">
        <v>21</v>
      </c>
      <c r="F581" s="28" t="s">
        <v>40</v>
      </c>
      <c r="G581" s="28" t="s">
        <v>90</v>
      </c>
      <c r="H581" s="28" t="s">
        <v>2</v>
      </c>
      <c r="I581" s="28" t="s">
        <v>136</v>
      </c>
      <c r="J581" s="99"/>
      <c r="K581" s="80">
        <f>SUM(K582:K582)</f>
        <v>8500</v>
      </c>
    </row>
    <row r="582" spans="1:11" s="18" customFormat="1" ht="31.5" hidden="1" customHeight="1" x14ac:dyDescent="0.2">
      <c r="A582" s="161"/>
      <c r="B582" s="1" t="s">
        <v>122</v>
      </c>
      <c r="C582" s="100">
        <v>920</v>
      </c>
      <c r="D582" s="99" t="s">
        <v>5</v>
      </c>
      <c r="E582" s="28" t="s">
        <v>21</v>
      </c>
      <c r="F582" s="28" t="s">
        <v>40</v>
      </c>
      <c r="G582" s="28" t="s">
        <v>90</v>
      </c>
      <c r="H582" s="28" t="s">
        <v>2</v>
      </c>
      <c r="I582" s="28" t="s">
        <v>136</v>
      </c>
      <c r="J582" s="99" t="s">
        <v>49</v>
      </c>
      <c r="K582" s="80">
        <v>8500</v>
      </c>
    </row>
    <row r="583" spans="1:11" s="18" customFormat="1" ht="33.6" hidden="1" customHeight="1" x14ac:dyDescent="0.2">
      <c r="A583" s="161"/>
      <c r="B583" s="75" t="s">
        <v>667</v>
      </c>
      <c r="C583" s="76">
        <v>920</v>
      </c>
      <c r="D583" s="72" t="s">
        <v>5</v>
      </c>
      <c r="E583" s="71" t="s">
        <v>21</v>
      </c>
      <c r="F583" s="71" t="s">
        <v>40</v>
      </c>
      <c r="G583" s="71" t="s">
        <v>90</v>
      </c>
      <c r="H583" s="71" t="s">
        <v>2</v>
      </c>
      <c r="I583" s="71" t="s">
        <v>666</v>
      </c>
      <c r="J583" s="72"/>
      <c r="K583" s="73">
        <f>K584</f>
        <v>192</v>
      </c>
    </row>
    <row r="584" spans="1:11" s="18" customFormat="1" ht="31.5" hidden="1" customHeight="1" x14ac:dyDescent="0.2">
      <c r="A584" s="161"/>
      <c r="B584" s="75" t="s">
        <v>122</v>
      </c>
      <c r="C584" s="76">
        <v>920</v>
      </c>
      <c r="D584" s="72" t="s">
        <v>5</v>
      </c>
      <c r="E584" s="71" t="s">
        <v>21</v>
      </c>
      <c r="F584" s="71" t="s">
        <v>40</v>
      </c>
      <c r="G584" s="71" t="s">
        <v>90</v>
      </c>
      <c r="H584" s="71" t="s">
        <v>2</v>
      </c>
      <c r="I584" s="71" t="s">
        <v>666</v>
      </c>
      <c r="J584" s="72" t="s">
        <v>49</v>
      </c>
      <c r="K584" s="73">
        <v>192</v>
      </c>
    </row>
    <row r="585" spans="1:11" s="18" customFormat="1" ht="47.25" hidden="1" customHeight="1" x14ac:dyDescent="0.2">
      <c r="A585" s="161"/>
      <c r="B585" s="1" t="s">
        <v>364</v>
      </c>
      <c r="C585" s="100">
        <v>920</v>
      </c>
      <c r="D585" s="99" t="s">
        <v>5</v>
      </c>
      <c r="E585" s="28" t="s">
        <v>21</v>
      </c>
      <c r="F585" s="99" t="s">
        <v>40</v>
      </c>
      <c r="G585" s="100">
        <v>1</v>
      </c>
      <c r="H585" s="99" t="s">
        <v>4</v>
      </c>
      <c r="I585" s="99"/>
      <c r="J585" s="99"/>
      <c r="K585" s="80">
        <f>SUM(K586+K590+K592+K594)</f>
        <v>8556.7999999999993</v>
      </c>
    </row>
    <row r="586" spans="1:11" s="18" customFormat="1" ht="18" hidden="1" customHeight="1" x14ac:dyDescent="0.2">
      <c r="A586" s="161"/>
      <c r="B586" s="1" t="s">
        <v>47</v>
      </c>
      <c r="C586" s="100">
        <v>920</v>
      </c>
      <c r="D586" s="99" t="s">
        <v>5</v>
      </c>
      <c r="E586" s="28" t="s">
        <v>21</v>
      </c>
      <c r="F586" s="99" t="s">
        <v>40</v>
      </c>
      <c r="G586" s="100">
        <v>1</v>
      </c>
      <c r="H586" s="99" t="s">
        <v>4</v>
      </c>
      <c r="I586" s="99" t="s">
        <v>78</v>
      </c>
      <c r="J586" s="99"/>
      <c r="K586" s="80">
        <f>SUM(K587:K589)</f>
        <v>8528.5</v>
      </c>
    </row>
    <row r="587" spans="1:11" s="18" customFormat="1" ht="49.5" hidden="1" customHeight="1" x14ac:dyDescent="0.2">
      <c r="A587" s="161"/>
      <c r="B587" s="1" t="s">
        <v>121</v>
      </c>
      <c r="C587" s="100">
        <v>920</v>
      </c>
      <c r="D587" s="99" t="s">
        <v>5</v>
      </c>
      <c r="E587" s="28" t="s">
        <v>21</v>
      </c>
      <c r="F587" s="99" t="s">
        <v>40</v>
      </c>
      <c r="G587" s="100">
        <v>1</v>
      </c>
      <c r="H587" s="99" t="s">
        <v>4</v>
      </c>
      <c r="I587" s="99" t="s">
        <v>78</v>
      </c>
      <c r="J587" s="99" t="s">
        <v>48</v>
      </c>
      <c r="K587" s="80">
        <v>8405.1</v>
      </c>
    </row>
    <row r="588" spans="1:11" s="18" customFormat="1" ht="31.5" hidden="1" customHeight="1" x14ac:dyDescent="0.2">
      <c r="A588" s="161"/>
      <c r="B588" s="1" t="s">
        <v>122</v>
      </c>
      <c r="C588" s="100">
        <v>920</v>
      </c>
      <c r="D588" s="99" t="s">
        <v>5</v>
      </c>
      <c r="E588" s="28" t="s">
        <v>21</v>
      </c>
      <c r="F588" s="99" t="s">
        <v>40</v>
      </c>
      <c r="G588" s="100">
        <v>1</v>
      </c>
      <c r="H588" s="99" t="s">
        <v>4</v>
      </c>
      <c r="I588" s="99" t="s">
        <v>78</v>
      </c>
      <c r="J588" s="99" t="s">
        <v>49</v>
      </c>
      <c r="K588" s="80">
        <v>121.4</v>
      </c>
    </row>
    <row r="589" spans="1:11" s="18" customFormat="1" ht="18" hidden="1" customHeight="1" x14ac:dyDescent="0.2">
      <c r="A589" s="161"/>
      <c r="B589" s="1" t="s">
        <v>50</v>
      </c>
      <c r="C589" s="100">
        <v>920</v>
      </c>
      <c r="D589" s="99" t="s">
        <v>5</v>
      </c>
      <c r="E589" s="28" t="s">
        <v>21</v>
      </c>
      <c r="F589" s="99" t="s">
        <v>40</v>
      </c>
      <c r="G589" s="100">
        <v>1</v>
      </c>
      <c r="H589" s="99" t="s">
        <v>4</v>
      </c>
      <c r="I589" s="99" t="s">
        <v>78</v>
      </c>
      <c r="J589" s="99" t="s">
        <v>51</v>
      </c>
      <c r="K589" s="80">
        <v>2</v>
      </c>
    </row>
    <row r="590" spans="1:11" s="18" customFormat="1" ht="18" hidden="1" customHeight="1" x14ac:dyDescent="0.2">
      <c r="A590" s="161"/>
      <c r="B590" s="1" t="s">
        <v>228</v>
      </c>
      <c r="C590" s="100">
        <v>920</v>
      </c>
      <c r="D590" s="28" t="s">
        <v>5</v>
      </c>
      <c r="E590" s="28" t="s">
        <v>21</v>
      </c>
      <c r="F590" s="28" t="s">
        <v>40</v>
      </c>
      <c r="G590" s="97">
        <v>1</v>
      </c>
      <c r="H590" s="28" t="s">
        <v>4</v>
      </c>
      <c r="I590" s="28" t="s">
        <v>227</v>
      </c>
      <c r="J590" s="28"/>
      <c r="K590" s="80">
        <f>K591</f>
        <v>28.3</v>
      </c>
    </row>
    <row r="591" spans="1:11" s="18" customFormat="1" ht="31.5" hidden="1" customHeight="1" x14ac:dyDescent="0.2">
      <c r="A591" s="161"/>
      <c r="B591" s="1" t="s">
        <v>122</v>
      </c>
      <c r="C591" s="100">
        <v>920</v>
      </c>
      <c r="D591" s="28" t="s">
        <v>5</v>
      </c>
      <c r="E591" s="28" t="s">
        <v>21</v>
      </c>
      <c r="F591" s="28" t="s">
        <v>40</v>
      </c>
      <c r="G591" s="97">
        <v>1</v>
      </c>
      <c r="H591" s="28" t="s">
        <v>4</v>
      </c>
      <c r="I591" s="28" t="s">
        <v>227</v>
      </c>
      <c r="J591" s="28" t="s">
        <v>49</v>
      </c>
      <c r="K591" s="80">
        <v>28.3</v>
      </c>
    </row>
    <row r="592" spans="1:11" s="18" customFormat="1" ht="31.5" hidden="1" customHeight="1" x14ac:dyDescent="0.2">
      <c r="A592" s="161"/>
      <c r="B592" s="35" t="s">
        <v>235</v>
      </c>
      <c r="C592" s="100">
        <v>920</v>
      </c>
      <c r="D592" s="28" t="s">
        <v>5</v>
      </c>
      <c r="E592" s="28" t="s">
        <v>21</v>
      </c>
      <c r="F592" s="28" t="s">
        <v>40</v>
      </c>
      <c r="G592" s="28" t="s">
        <v>90</v>
      </c>
      <c r="H592" s="28" t="s">
        <v>4</v>
      </c>
      <c r="I592" s="28" t="s">
        <v>234</v>
      </c>
      <c r="J592" s="28"/>
      <c r="K592" s="80">
        <f>K593</f>
        <v>0</v>
      </c>
    </row>
    <row r="593" spans="1:11" s="18" customFormat="1" ht="31.5" hidden="1" customHeight="1" x14ac:dyDescent="0.2">
      <c r="A593" s="161"/>
      <c r="B593" s="1" t="s">
        <v>122</v>
      </c>
      <c r="C593" s="100">
        <v>920</v>
      </c>
      <c r="D593" s="28" t="s">
        <v>5</v>
      </c>
      <c r="E593" s="28" t="s">
        <v>21</v>
      </c>
      <c r="F593" s="28" t="s">
        <v>40</v>
      </c>
      <c r="G593" s="28" t="s">
        <v>90</v>
      </c>
      <c r="H593" s="28" t="s">
        <v>4</v>
      </c>
      <c r="I593" s="28" t="s">
        <v>234</v>
      </c>
      <c r="J593" s="28" t="s">
        <v>49</v>
      </c>
      <c r="K593" s="80"/>
    </row>
    <row r="594" spans="1:11" s="18" customFormat="1" ht="31.5" hidden="1" customHeight="1" x14ac:dyDescent="0.2">
      <c r="A594" s="161"/>
      <c r="B594" s="1" t="s">
        <v>232</v>
      </c>
      <c r="C594" s="100">
        <v>920</v>
      </c>
      <c r="D594" s="28" t="s">
        <v>5</v>
      </c>
      <c r="E594" s="28" t="s">
        <v>21</v>
      </c>
      <c r="F594" s="28" t="s">
        <v>40</v>
      </c>
      <c r="G594" s="28" t="s">
        <v>90</v>
      </c>
      <c r="H594" s="28" t="s">
        <v>4</v>
      </c>
      <c r="I594" s="28" t="s">
        <v>233</v>
      </c>
      <c r="J594" s="28"/>
      <c r="K594" s="80">
        <f>K595</f>
        <v>0</v>
      </c>
    </row>
    <row r="595" spans="1:11" s="18" customFormat="1" ht="31.5" hidden="1" customHeight="1" x14ac:dyDescent="0.2">
      <c r="A595" s="161"/>
      <c r="B595" s="1" t="s">
        <v>122</v>
      </c>
      <c r="C595" s="100">
        <v>920</v>
      </c>
      <c r="D595" s="28" t="s">
        <v>5</v>
      </c>
      <c r="E595" s="28" t="s">
        <v>21</v>
      </c>
      <c r="F595" s="28" t="s">
        <v>40</v>
      </c>
      <c r="G595" s="28" t="s">
        <v>90</v>
      </c>
      <c r="H595" s="28" t="s">
        <v>4</v>
      </c>
      <c r="I595" s="28" t="s">
        <v>233</v>
      </c>
      <c r="J595" s="28" t="s">
        <v>49</v>
      </c>
      <c r="K595" s="80"/>
    </row>
    <row r="596" spans="1:11" s="18" customFormat="1" ht="47.25" hidden="1" customHeight="1" x14ac:dyDescent="0.2">
      <c r="A596" s="161"/>
      <c r="B596" s="1" t="s">
        <v>596</v>
      </c>
      <c r="C596" s="100">
        <v>920</v>
      </c>
      <c r="D596" s="28" t="s">
        <v>5</v>
      </c>
      <c r="E596" s="28" t="s">
        <v>21</v>
      </c>
      <c r="F596" s="28" t="s">
        <v>40</v>
      </c>
      <c r="G596" s="28" t="s">
        <v>90</v>
      </c>
      <c r="H596" s="28" t="s">
        <v>5</v>
      </c>
      <c r="I596" s="28"/>
      <c r="J596" s="28"/>
      <c r="K596" s="80">
        <f>K597+K599</f>
        <v>0</v>
      </c>
    </row>
    <row r="597" spans="1:11" s="18" customFormat="1" ht="18" hidden="1" customHeight="1" x14ac:dyDescent="0.2">
      <c r="A597" s="161"/>
      <c r="B597" s="1" t="s">
        <v>575</v>
      </c>
      <c r="C597" s="100">
        <v>920</v>
      </c>
      <c r="D597" s="28" t="s">
        <v>5</v>
      </c>
      <c r="E597" s="28" t="s">
        <v>21</v>
      </c>
      <c r="F597" s="28" t="s">
        <v>40</v>
      </c>
      <c r="G597" s="28" t="s">
        <v>90</v>
      </c>
      <c r="H597" s="28" t="s">
        <v>5</v>
      </c>
      <c r="I597" s="28" t="s">
        <v>593</v>
      </c>
      <c r="J597" s="28"/>
      <c r="K597" s="80">
        <f>K598</f>
        <v>0</v>
      </c>
    </row>
    <row r="598" spans="1:11" s="18" customFormat="1" ht="31.5" hidden="1" customHeight="1" x14ac:dyDescent="0.2">
      <c r="A598" s="161"/>
      <c r="B598" s="1" t="s">
        <v>122</v>
      </c>
      <c r="C598" s="100">
        <v>920</v>
      </c>
      <c r="D598" s="28" t="s">
        <v>5</v>
      </c>
      <c r="E598" s="28" t="s">
        <v>21</v>
      </c>
      <c r="F598" s="28" t="s">
        <v>40</v>
      </c>
      <c r="G598" s="28" t="s">
        <v>90</v>
      </c>
      <c r="H598" s="28" t="s">
        <v>5</v>
      </c>
      <c r="I598" s="28" t="s">
        <v>593</v>
      </c>
      <c r="J598" s="28" t="s">
        <v>49</v>
      </c>
      <c r="K598" s="80"/>
    </row>
    <row r="599" spans="1:11" s="18" customFormat="1" ht="31.5" hidden="1" customHeight="1" x14ac:dyDescent="0.2">
      <c r="A599" s="161"/>
      <c r="B599" s="1" t="s">
        <v>620</v>
      </c>
      <c r="C599" s="100">
        <v>920</v>
      </c>
      <c r="D599" s="28" t="s">
        <v>5</v>
      </c>
      <c r="E599" s="28" t="s">
        <v>21</v>
      </c>
      <c r="F599" s="28" t="s">
        <v>40</v>
      </c>
      <c r="G599" s="28" t="s">
        <v>90</v>
      </c>
      <c r="H599" s="28" t="s">
        <v>5</v>
      </c>
      <c r="I599" s="28" t="s">
        <v>621</v>
      </c>
      <c r="J599" s="28"/>
      <c r="K599" s="80">
        <f>K600</f>
        <v>0</v>
      </c>
    </row>
    <row r="600" spans="1:11" s="18" customFormat="1" ht="31.5" hidden="1" customHeight="1" x14ac:dyDescent="0.2">
      <c r="A600" s="161"/>
      <c r="B600" s="1" t="s">
        <v>122</v>
      </c>
      <c r="C600" s="100">
        <v>920</v>
      </c>
      <c r="D600" s="28" t="s">
        <v>5</v>
      </c>
      <c r="E600" s="28" t="s">
        <v>21</v>
      </c>
      <c r="F600" s="28" t="s">
        <v>40</v>
      </c>
      <c r="G600" s="28" t="s">
        <v>90</v>
      </c>
      <c r="H600" s="28" t="s">
        <v>5</v>
      </c>
      <c r="I600" s="28" t="s">
        <v>621</v>
      </c>
      <c r="J600" s="28" t="s">
        <v>49</v>
      </c>
      <c r="K600" s="80"/>
    </row>
    <row r="601" spans="1:11" s="18" customFormat="1" ht="18" hidden="1" customHeight="1" x14ac:dyDescent="0.2">
      <c r="A601" s="161"/>
      <c r="B601" s="31" t="s">
        <v>162</v>
      </c>
      <c r="C601" s="100">
        <v>920</v>
      </c>
      <c r="D601" s="99" t="s">
        <v>5</v>
      </c>
      <c r="E601" s="28" t="s">
        <v>21</v>
      </c>
      <c r="F601" s="99" t="s">
        <v>40</v>
      </c>
      <c r="G601" s="100">
        <v>2</v>
      </c>
      <c r="H601" s="99"/>
      <c r="I601" s="99"/>
      <c r="J601" s="99"/>
      <c r="K601" s="80">
        <f>SUM(K602+K607)</f>
        <v>12598.699999999999</v>
      </c>
    </row>
    <row r="602" spans="1:11" s="18" customFormat="1" ht="48.75" hidden="1" customHeight="1" x14ac:dyDescent="0.2">
      <c r="A602" s="161"/>
      <c r="B602" s="31" t="s">
        <v>462</v>
      </c>
      <c r="C602" s="100">
        <v>920</v>
      </c>
      <c r="D602" s="99" t="s">
        <v>5</v>
      </c>
      <c r="E602" s="28" t="s">
        <v>21</v>
      </c>
      <c r="F602" s="99" t="s">
        <v>40</v>
      </c>
      <c r="G602" s="100">
        <v>2</v>
      </c>
      <c r="H602" s="99" t="s">
        <v>2</v>
      </c>
      <c r="I602" s="99"/>
      <c r="J602" s="99"/>
      <c r="K602" s="80">
        <f>SUM(K603)</f>
        <v>12135.4</v>
      </c>
    </row>
    <row r="603" spans="1:11" s="18" customFormat="1" ht="47.25" hidden="1" customHeight="1" x14ac:dyDescent="0.2">
      <c r="A603" s="161"/>
      <c r="B603" s="1" t="s">
        <v>66</v>
      </c>
      <c r="C603" s="100">
        <v>920</v>
      </c>
      <c r="D603" s="99" t="s">
        <v>5</v>
      </c>
      <c r="E603" s="28" t="s">
        <v>21</v>
      </c>
      <c r="F603" s="99" t="s">
        <v>40</v>
      </c>
      <c r="G603" s="100">
        <v>2</v>
      </c>
      <c r="H603" s="99" t="s">
        <v>2</v>
      </c>
      <c r="I603" s="99" t="s">
        <v>85</v>
      </c>
      <c r="J603" s="99"/>
      <c r="K603" s="80">
        <f>SUM(K604:K606)</f>
        <v>12135.4</v>
      </c>
    </row>
    <row r="604" spans="1:11" s="18" customFormat="1" ht="49.5" hidden="1" customHeight="1" x14ac:dyDescent="0.2">
      <c r="A604" s="161"/>
      <c r="B604" s="1" t="s">
        <v>121</v>
      </c>
      <c r="C604" s="100">
        <v>920</v>
      </c>
      <c r="D604" s="99" t="s">
        <v>5</v>
      </c>
      <c r="E604" s="28" t="s">
        <v>21</v>
      </c>
      <c r="F604" s="99" t="s">
        <v>40</v>
      </c>
      <c r="G604" s="100">
        <v>2</v>
      </c>
      <c r="H604" s="99" t="s">
        <v>2</v>
      </c>
      <c r="I604" s="99" t="s">
        <v>85</v>
      </c>
      <c r="J604" s="99" t="s">
        <v>48</v>
      </c>
      <c r="K604" s="80">
        <v>10827.5</v>
      </c>
    </row>
    <row r="605" spans="1:11" s="18" customFormat="1" ht="31.5" hidden="1" customHeight="1" x14ac:dyDescent="0.2">
      <c r="A605" s="161"/>
      <c r="B605" s="1" t="s">
        <v>122</v>
      </c>
      <c r="C605" s="100">
        <v>920</v>
      </c>
      <c r="D605" s="99" t="s">
        <v>5</v>
      </c>
      <c r="E605" s="28" t="s">
        <v>21</v>
      </c>
      <c r="F605" s="99" t="s">
        <v>40</v>
      </c>
      <c r="G605" s="100">
        <v>2</v>
      </c>
      <c r="H605" s="99" t="s">
        <v>2</v>
      </c>
      <c r="I605" s="99" t="s">
        <v>85</v>
      </c>
      <c r="J605" s="99" t="s">
        <v>49</v>
      </c>
      <c r="K605" s="80">
        <v>1307.9000000000001</v>
      </c>
    </row>
    <row r="606" spans="1:11" s="18" customFormat="1" ht="18" hidden="1" customHeight="1" x14ac:dyDescent="0.2">
      <c r="A606" s="161"/>
      <c r="B606" s="1" t="s">
        <v>50</v>
      </c>
      <c r="C606" s="100">
        <v>920</v>
      </c>
      <c r="D606" s="99" t="s">
        <v>5</v>
      </c>
      <c r="E606" s="28" t="s">
        <v>21</v>
      </c>
      <c r="F606" s="99" t="s">
        <v>40</v>
      </c>
      <c r="G606" s="100">
        <v>2</v>
      </c>
      <c r="H606" s="99" t="s">
        <v>2</v>
      </c>
      <c r="I606" s="99" t="s">
        <v>85</v>
      </c>
      <c r="J606" s="99" t="s">
        <v>51</v>
      </c>
      <c r="K606" s="80"/>
    </row>
    <row r="607" spans="1:11" s="18" customFormat="1" ht="31.5" hidden="1" customHeight="1" x14ac:dyDescent="0.2">
      <c r="A607" s="161"/>
      <c r="B607" s="1" t="s">
        <v>192</v>
      </c>
      <c r="C607" s="100">
        <v>920</v>
      </c>
      <c r="D607" s="99" t="s">
        <v>5</v>
      </c>
      <c r="E607" s="28" t="s">
        <v>21</v>
      </c>
      <c r="F607" s="99" t="s">
        <v>40</v>
      </c>
      <c r="G607" s="100">
        <v>2</v>
      </c>
      <c r="H607" s="99" t="s">
        <v>4</v>
      </c>
      <c r="I607" s="99"/>
      <c r="J607" s="99"/>
      <c r="K607" s="80">
        <f>K610+K608</f>
        <v>463.3</v>
      </c>
    </row>
    <row r="608" spans="1:11" s="18" customFormat="1" ht="31.5" hidden="1" customHeight="1" x14ac:dyDescent="0.2">
      <c r="A608" s="161"/>
      <c r="B608" s="1" t="s">
        <v>652</v>
      </c>
      <c r="C608" s="100">
        <v>920</v>
      </c>
      <c r="D608" s="99" t="s">
        <v>5</v>
      </c>
      <c r="E608" s="28" t="s">
        <v>21</v>
      </c>
      <c r="F608" s="99" t="s">
        <v>40</v>
      </c>
      <c r="G608" s="100">
        <v>2</v>
      </c>
      <c r="H608" s="99" t="s">
        <v>4</v>
      </c>
      <c r="I608" s="99" t="s">
        <v>191</v>
      </c>
      <c r="J608" s="99"/>
      <c r="K608" s="80">
        <f>K609</f>
        <v>463.3</v>
      </c>
    </row>
    <row r="609" spans="1:11" s="18" customFormat="1" ht="31.5" hidden="1" customHeight="1" x14ac:dyDescent="0.2">
      <c r="A609" s="161"/>
      <c r="B609" s="1" t="s">
        <v>122</v>
      </c>
      <c r="C609" s="100">
        <v>920</v>
      </c>
      <c r="D609" s="99" t="s">
        <v>5</v>
      </c>
      <c r="E609" s="28" t="s">
        <v>21</v>
      </c>
      <c r="F609" s="99" t="s">
        <v>40</v>
      </c>
      <c r="G609" s="100">
        <v>2</v>
      </c>
      <c r="H609" s="99" t="s">
        <v>4</v>
      </c>
      <c r="I609" s="99" t="s">
        <v>191</v>
      </c>
      <c r="J609" s="99" t="s">
        <v>49</v>
      </c>
      <c r="K609" s="80">
        <f>100+363.3</f>
        <v>463.3</v>
      </c>
    </row>
    <row r="610" spans="1:11" s="18" customFormat="1" ht="47.25" hidden="1" customHeight="1" x14ac:dyDescent="0.2">
      <c r="A610" s="161"/>
      <c r="B610" s="1" t="s">
        <v>269</v>
      </c>
      <c r="C610" s="100">
        <v>920</v>
      </c>
      <c r="D610" s="99" t="s">
        <v>5</v>
      </c>
      <c r="E610" s="28" t="s">
        <v>21</v>
      </c>
      <c r="F610" s="99" t="s">
        <v>40</v>
      </c>
      <c r="G610" s="100">
        <v>2</v>
      </c>
      <c r="H610" s="99" t="s">
        <v>4</v>
      </c>
      <c r="I610" s="99" t="s">
        <v>153</v>
      </c>
      <c r="J610" s="99"/>
      <c r="K610" s="80">
        <f>K611</f>
        <v>0</v>
      </c>
    </row>
    <row r="611" spans="1:11" s="18" customFormat="1" ht="18" hidden="1" customHeight="1" x14ac:dyDescent="0.2">
      <c r="A611" s="161"/>
      <c r="B611" s="1" t="s">
        <v>55</v>
      </c>
      <c r="C611" s="100">
        <v>920</v>
      </c>
      <c r="D611" s="99" t="s">
        <v>5</v>
      </c>
      <c r="E611" s="28" t="s">
        <v>21</v>
      </c>
      <c r="F611" s="99" t="s">
        <v>40</v>
      </c>
      <c r="G611" s="100">
        <v>2</v>
      </c>
      <c r="H611" s="99" t="s">
        <v>4</v>
      </c>
      <c r="I611" s="99" t="s">
        <v>153</v>
      </c>
      <c r="J611" s="99" t="s">
        <v>56</v>
      </c>
      <c r="K611" s="80"/>
    </row>
    <row r="612" spans="1:11" s="18" customFormat="1" ht="18" hidden="1" customHeight="1" x14ac:dyDescent="0.2">
      <c r="A612" s="161"/>
      <c r="B612" s="31" t="s">
        <v>163</v>
      </c>
      <c r="C612" s="100">
        <v>920</v>
      </c>
      <c r="D612" s="99" t="s">
        <v>5</v>
      </c>
      <c r="E612" s="28" t="s">
        <v>21</v>
      </c>
      <c r="F612" s="99" t="s">
        <v>40</v>
      </c>
      <c r="G612" s="100">
        <v>3</v>
      </c>
      <c r="H612" s="99"/>
      <c r="I612" s="99"/>
      <c r="J612" s="99"/>
      <c r="K612" s="80">
        <f t="shared" ref="K612" si="24">SUM(K613)</f>
        <v>29898.9</v>
      </c>
    </row>
    <row r="613" spans="1:11" s="18" customFormat="1" ht="78.75" hidden="1" customHeight="1" x14ac:dyDescent="0.2">
      <c r="A613" s="161"/>
      <c r="B613" s="44" t="s">
        <v>104</v>
      </c>
      <c r="C613" s="100">
        <v>920</v>
      </c>
      <c r="D613" s="99" t="s">
        <v>5</v>
      </c>
      <c r="E613" s="28" t="s">
        <v>21</v>
      </c>
      <c r="F613" s="99" t="s">
        <v>40</v>
      </c>
      <c r="G613" s="100">
        <v>3</v>
      </c>
      <c r="H613" s="99" t="s">
        <v>2</v>
      </c>
      <c r="I613" s="99"/>
      <c r="J613" s="99"/>
      <c r="K613" s="80">
        <f>SUM(K614)</f>
        <v>29898.9</v>
      </c>
    </row>
    <row r="614" spans="1:11" s="18" customFormat="1" ht="47.25" hidden="1" customHeight="1" x14ac:dyDescent="0.2">
      <c r="A614" s="161"/>
      <c r="B614" s="1" t="s">
        <v>66</v>
      </c>
      <c r="C614" s="100">
        <v>920</v>
      </c>
      <c r="D614" s="99" t="s">
        <v>5</v>
      </c>
      <c r="E614" s="28" t="s">
        <v>21</v>
      </c>
      <c r="F614" s="99" t="s">
        <v>40</v>
      </c>
      <c r="G614" s="100">
        <v>3</v>
      </c>
      <c r="H614" s="99" t="s">
        <v>2</v>
      </c>
      <c r="I614" s="99" t="s">
        <v>85</v>
      </c>
      <c r="J614" s="99"/>
      <c r="K614" s="80">
        <f>SUM(K615:K617)</f>
        <v>29898.9</v>
      </c>
    </row>
    <row r="615" spans="1:11" s="18" customFormat="1" ht="49.5" hidden="1" customHeight="1" x14ac:dyDescent="0.2">
      <c r="A615" s="161"/>
      <c r="B615" s="1" t="s">
        <v>121</v>
      </c>
      <c r="C615" s="100">
        <v>920</v>
      </c>
      <c r="D615" s="99" t="s">
        <v>5</v>
      </c>
      <c r="E615" s="28" t="s">
        <v>21</v>
      </c>
      <c r="F615" s="99" t="s">
        <v>40</v>
      </c>
      <c r="G615" s="100">
        <v>3</v>
      </c>
      <c r="H615" s="99" t="s">
        <v>2</v>
      </c>
      <c r="I615" s="99" t="s">
        <v>85</v>
      </c>
      <c r="J615" s="99" t="s">
        <v>48</v>
      </c>
      <c r="K615" s="80">
        <v>28692.2</v>
      </c>
    </row>
    <row r="616" spans="1:11" s="18" customFormat="1" ht="31.5" hidden="1" customHeight="1" x14ac:dyDescent="0.2">
      <c r="A616" s="161"/>
      <c r="B616" s="1" t="s">
        <v>122</v>
      </c>
      <c r="C616" s="100">
        <v>920</v>
      </c>
      <c r="D616" s="99" t="s">
        <v>5</v>
      </c>
      <c r="E616" s="28" t="s">
        <v>21</v>
      </c>
      <c r="F616" s="99" t="s">
        <v>40</v>
      </c>
      <c r="G616" s="100">
        <v>3</v>
      </c>
      <c r="H616" s="99" t="s">
        <v>2</v>
      </c>
      <c r="I616" s="99" t="s">
        <v>85</v>
      </c>
      <c r="J616" s="99" t="s">
        <v>49</v>
      </c>
      <c r="K616" s="80">
        <v>1171.3</v>
      </c>
    </row>
    <row r="617" spans="1:11" s="18" customFormat="1" ht="18" hidden="1" customHeight="1" x14ac:dyDescent="0.2">
      <c r="A617" s="161"/>
      <c r="B617" s="1" t="s">
        <v>50</v>
      </c>
      <c r="C617" s="100">
        <v>920</v>
      </c>
      <c r="D617" s="99" t="s">
        <v>5</v>
      </c>
      <c r="E617" s="28" t="s">
        <v>21</v>
      </c>
      <c r="F617" s="99" t="s">
        <v>40</v>
      </c>
      <c r="G617" s="100">
        <v>3</v>
      </c>
      <c r="H617" s="99" t="s">
        <v>2</v>
      </c>
      <c r="I617" s="99" t="s">
        <v>85</v>
      </c>
      <c r="J617" s="99" t="s">
        <v>51</v>
      </c>
      <c r="K617" s="80">
        <v>35.4</v>
      </c>
    </row>
    <row r="618" spans="1:11" s="18" customFormat="1" ht="47.25" hidden="1" customHeight="1" x14ac:dyDescent="0.2">
      <c r="A618" s="161"/>
      <c r="B618" s="31" t="s">
        <v>584</v>
      </c>
      <c r="C618" s="99" t="s">
        <v>583</v>
      </c>
      <c r="D618" s="99" t="s">
        <v>5</v>
      </c>
      <c r="E618" s="28" t="s">
        <v>21</v>
      </c>
      <c r="F618" s="99" t="s">
        <v>40</v>
      </c>
      <c r="G618" s="99" t="s">
        <v>95</v>
      </c>
      <c r="H618" s="99"/>
      <c r="I618" s="99"/>
      <c r="J618" s="99"/>
      <c r="K618" s="80">
        <f>K619</f>
        <v>3000</v>
      </c>
    </row>
    <row r="619" spans="1:11" s="18" customFormat="1" ht="31.5" hidden="1" customHeight="1" x14ac:dyDescent="0.2">
      <c r="A619" s="161"/>
      <c r="B619" s="31" t="s">
        <v>585</v>
      </c>
      <c r="C619" s="99" t="s">
        <v>583</v>
      </c>
      <c r="D619" s="99" t="s">
        <v>5</v>
      </c>
      <c r="E619" s="28" t="s">
        <v>21</v>
      </c>
      <c r="F619" s="99" t="s">
        <v>40</v>
      </c>
      <c r="G619" s="99" t="s">
        <v>95</v>
      </c>
      <c r="H619" s="99" t="s">
        <v>2</v>
      </c>
      <c r="I619" s="99"/>
      <c r="J619" s="99"/>
      <c r="K619" s="80">
        <f>K620</f>
        <v>3000</v>
      </c>
    </row>
    <row r="620" spans="1:11" s="18" customFormat="1" ht="31.5" hidden="1" customHeight="1" x14ac:dyDescent="0.2">
      <c r="A620" s="161"/>
      <c r="B620" s="31" t="s">
        <v>587</v>
      </c>
      <c r="C620" s="99" t="s">
        <v>583</v>
      </c>
      <c r="D620" s="99" t="s">
        <v>5</v>
      </c>
      <c r="E620" s="28" t="s">
        <v>21</v>
      </c>
      <c r="F620" s="99" t="s">
        <v>40</v>
      </c>
      <c r="G620" s="99" t="s">
        <v>95</v>
      </c>
      <c r="H620" s="99" t="s">
        <v>2</v>
      </c>
      <c r="I620" s="99" t="s">
        <v>586</v>
      </c>
      <c r="J620" s="99"/>
      <c r="K620" s="80">
        <f>K621</f>
        <v>3000</v>
      </c>
    </row>
    <row r="621" spans="1:11" s="18" customFormat="1" ht="31.5" hidden="1" customHeight="1" x14ac:dyDescent="0.2">
      <c r="A621" s="161"/>
      <c r="B621" s="1" t="s">
        <v>122</v>
      </c>
      <c r="C621" s="99" t="s">
        <v>583</v>
      </c>
      <c r="D621" s="99" t="s">
        <v>5</v>
      </c>
      <c r="E621" s="28" t="s">
        <v>21</v>
      </c>
      <c r="F621" s="99" t="s">
        <v>40</v>
      </c>
      <c r="G621" s="99" t="s">
        <v>95</v>
      </c>
      <c r="H621" s="99" t="s">
        <v>2</v>
      </c>
      <c r="I621" s="99" t="s">
        <v>586</v>
      </c>
      <c r="J621" s="99" t="s">
        <v>49</v>
      </c>
      <c r="K621" s="80">
        <v>3000</v>
      </c>
    </row>
    <row r="622" spans="1:11" s="18" customFormat="1" ht="18" hidden="1" customHeight="1" x14ac:dyDescent="0.2">
      <c r="A622" s="161"/>
      <c r="B622" s="1" t="s">
        <v>18</v>
      </c>
      <c r="C622" s="100">
        <v>920</v>
      </c>
      <c r="D622" s="28" t="s">
        <v>8</v>
      </c>
      <c r="E622" s="28"/>
      <c r="F622" s="28"/>
      <c r="G622" s="28"/>
      <c r="H622" s="28"/>
      <c r="I622" s="28"/>
      <c r="J622" s="28"/>
      <c r="K622" s="80">
        <f t="shared" ref="K622:K627" si="25">SUM(K623)</f>
        <v>292.8</v>
      </c>
    </row>
    <row r="623" spans="1:11" s="18" customFormat="1" ht="19.5" hidden="1" customHeight="1" x14ac:dyDescent="0.2">
      <c r="A623" s="161"/>
      <c r="B623" s="1" t="s">
        <v>229</v>
      </c>
      <c r="C623" s="100">
        <v>920</v>
      </c>
      <c r="D623" s="28" t="s">
        <v>8</v>
      </c>
      <c r="E623" s="28" t="s">
        <v>7</v>
      </c>
      <c r="F623" s="28"/>
      <c r="G623" s="28"/>
      <c r="H623" s="28"/>
      <c r="I623" s="28"/>
      <c r="J623" s="99"/>
      <c r="K623" s="80">
        <f t="shared" si="25"/>
        <v>292.8</v>
      </c>
    </row>
    <row r="624" spans="1:11" s="18" customFormat="1" ht="31.5" hidden="1" customHeight="1" x14ac:dyDescent="0.2">
      <c r="A624" s="161"/>
      <c r="B624" s="1" t="s">
        <v>143</v>
      </c>
      <c r="C624" s="100">
        <v>920</v>
      </c>
      <c r="D624" s="28" t="s">
        <v>8</v>
      </c>
      <c r="E624" s="28" t="s">
        <v>7</v>
      </c>
      <c r="F624" s="28" t="s">
        <v>40</v>
      </c>
      <c r="G624" s="28"/>
      <c r="H624" s="28"/>
      <c r="I624" s="28"/>
      <c r="J624" s="99"/>
      <c r="K624" s="80">
        <f t="shared" si="25"/>
        <v>292.8</v>
      </c>
    </row>
    <row r="625" spans="1:11" s="18" customFormat="1" ht="31.5" hidden="1" customHeight="1" x14ac:dyDescent="0.2">
      <c r="A625" s="161"/>
      <c r="B625" s="31" t="s">
        <v>161</v>
      </c>
      <c r="C625" s="100">
        <v>920</v>
      </c>
      <c r="D625" s="28" t="s">
        <v>8</v>
      </c>
      <c r="E625" s="28" t="s">
        <v>7</v>
      </c>
      <c r="F625" s="28" t="s">
        <v>40</v>
      </c>
      <c r="G625" s="28" t="s">
        <v>90</v>
      </c>
      <c r="H625" s="28"/>
      <c r="I625" s="28"/>
      <c r="J625" s="99"/>
      <c r="K625" s="80">
        <f t="shared" si="25"/>
        <v>292.8</v>
      </c>
    </row>
    <row r="626" spans="1:11" s="18" customFormat="1" ht="47.25" hidden="1" customHeight="1" x14ac:dyDescent="0.2">
      <c r="A626" s="161"/>
      <c r="B626" s="1" t="s">
        <v>364</v>
      </c>
      <c r="C626" s="100">
        <v>920</v>
      </c>
      <c r="D626" s="28" t="s">
        <v>8</v>
      </c>
      <c r="E626" s="28" t="s">
        <v>7</v>
      </c>
      <c r="F626" s="28" t="s">
        <v>40</v>
      </c>
      <c r="G626" s="28" t="s">
        <v>90</v>
      </c>
      <c r="H626" s="28" t="s">
        <v>4</v>
      </c>
      <c r="I626" s="28"/>
      <c r="J626" s="99"/>
      <c r="K626" s="80">
        <f t="shared" si="25"/>
        <v>292.8</v>
      </c>
    </row>
    <row r="627" spans="1:11" s="18" customFormat="1" ht="18" hidden="1" customHeight="1" x14ac:dyDescent="0.2">
      <c r="A627" s="161"/>
      <c r="B627" s="1" t="s">
        <v>231</v>
      </c>
      <c r="C627" s="100">
        <v>920</v>
      </c>
      <c r="D627" s="28" t="s">
        <v>8</v>
      </c>
      <c r="E627" s="28" t="s">
        <v>7</v>
      </c>
      <c r="F627" s="28" t="s">
        <v>40</v>
      </c>
      <c r="G627" s="28" t="s">
        <v>90</v>
      </c>
      <c r="H627" s="28" t="s">
        <v>4</v>
      </c>
      <c r="I627" s="28" t="s">
        <v>230</v>
      </c>
      <c r="J627" s="99"/>
      <c r="K627" s="80">
        <f t="shared" si="25"/>
        <v>292.8</v>
      </c>
    </row>
    <row r="628" spans="1:11" s="18" customFormat="1" ht="31.5" hidden="1" customHeight="1" x14ac:dyDescent="0.2">
      <c r="A628" s="161"/>
      <c r="B628" s="1" t="s">
        <v>122</v>
      </c>
      <c r="C628" s="100">
        <v>920</v>
      </c>
      <c r="D628" s="28" t="s">
        <v>8</v>
      </c>
      <c r="E628" s="28" t="s">
        <v>7</v>
      </c>
      <c r="F628" s="28" t="s">
        <v>40</v>
      </c>
      <c r="G628" s="28" t="s">
        <v>90</v>
      </c>
      <c r="H628" s="28" t="s">
        <v>4</v>
      </c>
      <c r="I628" s="28" t="s">
        <v>230</v>
      </c>
      <c r="J628" s="99" t="s">
        <v>49</v>
      </c>
      <c r="K628" s="80">
        <v>292.8</v>
      </c>
    </row>
    <row r="629" spans="1:11" s="18" customFormat="1" ht="31.5" hidden="1" customHeight="1" x14ac:dyDescent="0.2">
      <c r="A629" s="155">
        <v>7</v>
      </c>
      <c r="B629" s="1" t="s">
        <v>365</v>
      </c>
      <c r="C629" s="100">
        <v>921</v>
      </c>
      <c r="D629" s="99"/>
      <c r="E629" s="99"/>
      <c r="F629" s="99"/>
      <c r="G629" s="100"/>
      <c r="H629" s="99"/>
      <c r="I629" s="99"/>
      <c r="J629" s="99"/>
      <c r="K629" s="80">
        <f>SUM(K630+K661+K654)</f>
        <v>166130.1</v>
      </c>
    </row>
    <row r="630" spans="1:11" s="18" customFormat="1" ht="18" hidden="1" customHeight="1" x14ac:dyDescent="0.2">
      <c r="A630" s="156"/>
      <c r="B630" s="1" t="s">
        <v>1</v>
      </c>
      <c r="C630" s="100">
        <v>921</v>
      </c>
      <c r="D630" s="99" t="s">
        <v>2</v>
      </c>
      <c r="E630" s="99"/>
      <c r="F630" s="99"/>
      <c r="G630" s="100"/>
      <c r="H630" s="99"/>
      <c r="I630" s="99"/>
      <c r="J630" s="99"/>
      <c r="K630" s="80">
        <f t="shared" ref="K630" si="26">SUM(K631)</f>
        <v>65369.3</v>
      </c>
    </row>
    <row r="631" spans="1:11" s="18" customFormat="1" ht="18" hidden="1" customHeight="1" x14ac:dyDescent="0.2">
      <c r="A631" s="156"/>
      <c r="B631" s="1" t="s">
        <v>9</v>
      </c>
      <c r="C631" s="100">
        <v>921</v>
      </c>
      <c r="D631" s="99" t="s">
        <v>2</v>
      </c>
      <c r="E631" s="99" t="s">
        <v>40</v>
      </c>
      <c r="F631" s="99"/>
      <c r="G631" s="100"/>
      <c r="H631" s="99"/>
      <c r="I631" s="99"/>
      <c r="J631" s="99"/>
      <c r="K631" s="80">
        <f>SUM(K632)</f>
        <v>65369.3</v>
      </c>
    </row>
    <row r="632" spans="1:11" s="18" customFormat="1" ht="16.5" hidden="1" customHeight="1" x14ac:dyDescent="0.2">
      <c r="A632" s="156"/>
      <c r="B632" s="31" t="s">
        <v>164</v>
      </c>
      <c r="C632" s="100">
        <v>921</v>
      </c>
      <c r="D632" s="99" t="s">
        <v>2</v>
      </c>
      <c r="E632" s="99" t="s">
        <v>40</v>
      </c>
      <c r="F632" s="99" t="s">
        <v>92</v>
      </c>
      <c r="G632" s="100"/>
      <c r="H632" s="99"/>
      <c r="I632" s="99"/>
      <c r="J632" s="99"/>
      <c r="K632" s="80">
        <f>K633</f>
        <v>65369.3</v>
      </c>
    </row>
    <row r="633" spans="1:11" s="18" customFormat="1" ht="47.25" hidden="1" customHeight="1" x14ac:dyDescent="0.2">
      <c r="A633" s="156"/>
      <c r="B633" s="31" t="s">
        <v>508</v>
      </c>
      <c r="C633" s="100">
        <v>921</v>
      </c>
      <c r="D633" s="99" t="s">
        <v>2</v>
      </c>
      <c r="E633" s="99" t="s">
        <v>40</v>
      </c>
      <c r="F633" s="99" t="s">
        <v>92</v>
      </c>
      <c r="G633" s="100">
        <v>1</v>
      </c>
      <c r="H633" s="99"/>
      <c r="I633" s="99"/>
      <c r="J633" s="99"/>
      <c r="K633" s="80">
        <f>SUM(K634+K639+K646+K651)</f>
        <v>65369.3</v>
      </c>
    </row>
    <row r="634" spans="1:11" s="18" customFormat="1" ht="18" hidden="1" customHeight="1" x14ac:dyDescent="0.2">
      <c r="A634" s="156"/>
      <c r="B634" s="31" t="s">
        <v>457</v>
      </c>
      <c r="C634" s="100">
        <v>921</v>
      </c>
      <c r="D634" s="99" t="s">
        <v>2</v>
      </c>
      <c r="E634" s="99" t="s">
        <v>40</v>
      </c>
      <c r="F634" s="99" t="s">
        <v>92</v>
      </c>
      <c r="G634" s="100">
        <v>1</v>
      </c>
      <c r="H634" s="99" t="s">
        <v>2</v>
      </c>
      <c r="I634" s="99"/>
      <c r="J634" s="99"/>
      <c r="K634" s="80">
        <f>SUM(K635)</f>
        <v>42570.9</v>
      </c>
    </row>
    <row r="635" spans="1:11" s="18" customFormat="1" ht="47.25" hidden="1" customHeight="1" x14ac:dyDescent="0.2">
      <c r="A635" s="156"/>
      <c r="B635" s="31" t="s">
        <v>66</v>
      </c>
      <c r="C635" s="100">
        <v>921</v>
      </c>
      <c r="D635" s="99" t="s">
        <v>2</v>
      </c>
      <c r="E635" s="99" t="s">
        <v>40</v>
      </c>
      <c r="F635" s="99" t="s">
        <v>92</v>
      </c>
      <c r="G635" s="100">
        <v>1</v>
      </c>
      <c r="H635" s="99" t="s">
        <v>2</v>
      </c>
      <c r="I635" s="99" t="s">
        <v>85</v>
      </c>
      <c r="J635" s="99"/>
      <c r="K635" s="80">
        <f>SUM(K636:K638)</f>
        <v>42570.9</v>
      </c>
    </row>
    <row r="636" spans="1:11" s="18" customFormat="1" ht="49.5" hidden="1" customHeight="1" x14ac:dyDescent="0.2">
      <c r="A636" s="156"/>
      <c r="B636" s="1" t="s">
        <v>121</v>
      </c>
      <c r="C636" s="100">
        <v>921</v>
      </c>
      <c r="D636" s="99" t="s">
        <v>2</v>
      </c>
      <c r="E636" s="99" t="s">
        <v>40</v>
      </c>
      <c r="F636" s="99" t="s">
        <v>92</v>
      </c>
      <c r="G636" s="100">
        <v>1</v>
      </c>
      <c r="H636" s="99" t="s">
        <v>2</v>
      </c>
      <c r="I636" s="99" t="s">
        <v>85</v>
      </c>
      <c r="J636" s="99" t="s">
        <v>48</v>
      </c>
      <c r="K636" s="80"/>
    </row>
    <row r="637" spans="1:11" s="18" customFormat="1" ht="31.5" hidden="1" customHeight="1" x14ac:dyDescent="0.2">
      <c r="A637" s="156"/>
      <c r="B637" s="1" t="s">
        <v>122</v>
      </c>
      <c r="C637" s="100">
        <v>921</v>
      </c>
      <c r="D637" s="99" t="s">
        <v>2</v>
      </c>
      <c r="E637" s="99" t="s">
        <v>40</v>
      </c>
      <c r="F637" s="99" t="s">
        <v>92</v>
      </c>
      <c r="G637" s="100">
        <v>1</v>
      </c>
      <c r="H637" s="99" t="s">
        <v>2</v>
      </c>
      <c r="I637" s="99" t="s">
        <v>85</v>
      </c>
      <c r="J637" s="99" t="s">
        <v>49</v>
      </c>
      <c r="K637" s="80"/>
    </row>
    <row r="638" spans="1:11" s="18" customFormat="1" ht="31.5" hidden="1" customHeight="1" x14ac:dyDescent="0.2">
      <c r="A638" s="156"/>
      <c r="B638" s="34" t="s">
        <v>120</v>
      </c>
      <c r="C638" s="100">
        <v>921</v>
      </c>
      <c r="D638" s="99" t="s">
        <v>2</v>
      </c>
      <c r="E638" s="99" t="s">
        <v>40</v>
      </c>
      <c r="F638" s="99" t="s">
        <v>92</v>
      </c>
      <c r="G638" s="100">
        <v>1</v>
      </c>
      <c r="H638" s="99" t="s">
        <v>2</v>
      </c>
      <c r="I638" s="99" t="s">
        <v>85</v>
      </c>
      <c r="J638" s="99" t="s">
        <v>59</v>
      </c>
      <c r="K638" s="80">
        <v>42570.9</v>
      </c>
    </row>
    <row r="639" spans="1:11" s="18" customFormat="1" ht="47.25" hidden="1" customHeight="1" x14ac:dyDescent="0.2">
      <c r="A639" s="156"/>
      <c r="B639" s="31" t="s">
        <v>366</v>
      </c>
      <c r="C639" s="100">
        <v>921</v>
      </c>
      <c r="D639" s="99" t="s">
        <v>2</v>
      </c>
      <c r="E639" s="99" t="s">
        <v>40</v>
      </c>
      <c r="F639" s="99" t="s">
        <v>92</v>
      </c>
      <c r="G639" s="100">
        <v>1</v>
      </c>
      <c r="H639" s="99" t="s">
        <v>4</v>
      </c>
      <c r="I639" s="99"/>
      <c r="J639" s="99"/>
      <c r="K639" s="80">
        <f>SUM(K640+K644)</f>
        <v>19153.800000000003</v>
      </c>
    </row>
    <row r="640" spans="1:11" s="18" customFormat="1" ht="18" hidden="1" customHeight="1" x14ac:dyDescent="0.2">
      <c r="A640" s="156"/>
      <c r="B640" s="1" t="s">
        <v>47</v>
      </c>
      <c r="C640" s="100">
        <v>921</v>
      </c>
      <c r="D640" s="99" t="s">
        <v>2</v>
      </c>
      <c r="E640" s="99" t="s">
        <v>40</v>
      </c>
      <c r="F640" s="99" t="s">
        <v>92</v>
      </c>
      <c r="G640" s="100">
        <v>1</v>
      </c>
      <c r="H640" s="99" t="s">
        <v>4</v>
      </c>
      <c r="I640" s="99" t="s">
        <v>78</v>
      </c>
      <c r="J640" s="99"/>
      <c r="K640" s="80">
        <f>SUM(K641:K643)</f>
        <v>19083.800000000003</v>
      </c>
    </row>
    <row r="641" spans="1:11" s="18" customFormat="1" ht="50.25" hidden="1" customHeight="1" x14ac:dyDescent="0.2">
      <c r="A641" s="156"/>
      <c r="B641" s="1" t="s">
        <v>121</v>
      </c>
      <c r="C641" s="100">
        <v>921</v>
      </c>
      <c r="D641" s="99" t="s">
        <v>2</v>
      </c>
      <c r="E641" s="99" t="s">
        <v>40</v>
      </c>
      <c r="F641" s="99" t="s">
        <v>92</v>
      </c>
      <c r="G641" s="100">
        <v>1</v>
      </c>
      <c r="H641" s="99" t="s">
        <v>4</v>
      </c>
      <c r="I641" s="99" t="s">
        <v>78</v>
      </c>
      <c r="J641" s="99" t="s">
        <v>48</v>
      </c>
      <c r="K641" s="80">
        <v>18957.400000000001</v>
      </c>
    </row>
    <row r="642" spans="1:11" s="18" customFormat="1" ht="31.5" hidden="1" customHeight="1" x14ac:dyDescent="0.2">
      <c r="A642" s="156"/>
      <c r="B642" s="1" t="s">
        <v>122</v>
      </c>
      <c r="C642" s="100">
        <v>921</v>
      </c>
      <c r="D642" s="99" t="s">
        <v>2</v>
      </c>
      <c r="E642" s="99" t="s">
        <v>40</v>
      </c>
      <c r="F642" s="99" t="s">
        <v>92</v>
      </c>
      <c r="G642" s="100">
        <v>1</v>
      </c>
      <c r="H642" s="99" t="s">
        <v>4</v>
      </c>
      <c r="I642" s="99" t="s">
        <v>78</v>
      </c>
      <c r="J642" s="99" t="s">
        <v>49</v>
      </c>
      <c r="K642" s="80">
        <v>126.4</v>
      </c>
    </row>
    <row r="643" spans="1:11" s="18" customFormat="1" ht="18" hidden="1" customHeight="1" x14ac:dyDescent="0.2">
      <c r="A643" s="156"/>
      <c r="B643" s="1" t="s">
        <v>50</v>
      </c>
      <c r="C643" s="100">
        <v>921</v>
      </c>
      <c r="D643" s="99" t="s">
        <v>2</v>
      </c>
      <c r="E643" s="99" t="s">
        <v>40</v>
      </c>
      <c r="F643" s="99" t="s">
        <v>92</v>
      </c>
      <c r="G643" s="100">
        <v>1</v>
      </c>
      <c r="H643" s="99" t="s">
        <v>4</v>
      </c>
      <c r="I643" s="99" t="s">
        <v>78</v>
      </c>
      <c r="J643" s="99" t="s">
        <v>51</v>
      </c>
      <c r="K643" s="80"/>
    </row>
    <row r="644" spans="1:11" s="18" customFormat="1" ht="18" hidden="1" customHeight="1" x14ac:dyDescent="0.2">
      <c r="A644" s="156"/>
      <c r="B644" s="1" t="s">
        <v>228</v>
      </c>
      <c r="C644" s="100">
        <v>921</v>
      </c>
      <c r="D644" s="28" t="s">
        <v>2</v>
      </c>
      <c r="E644" s="28" t="s">
        <v>40</v>
      </c>
      <c r="F644" s="28" t="s">
        <v>92</v>
      </c>
      <c r="G644" s="97">
        <v>1</v>
      </c>
      <c r="H644" s="28" t="s">
        <v>4</v>
      </c>
      <c r="I644" s="28" t="s">
        <v>227</v>
      </c>
      <c r="J644" s="28"/>
      <c r="K644" s="80">
        <f>SUM(K645)</f>
        <v>70</v>
      </c>
    </row>
    <row r="645" spans="1:11" s="18" customFormat="1" ht="31.5" hidden="1" customHeight="1" x14ac:dyDescent="0.2">
      <c r="A645" s="156"/>
      <c r="B645" s="1" t="s">
        <v>122</v>
      </c>
      <c r="C645" s="100">
        <v>921</v>
      </c>
      <c r="D645" s="28" t="s">
        <v>2</v>
      </c>
      <c r="E645" s="28" t="s">
        <v>40</v>
      </c>
      <c r="F645" s="28" t="s">
        <v>92</v>
      </c>
      <c r="G645" s="97">
        <v>1</v>
      </c>
      <c r="H645" s="28" t="s">
        <v>4</v>
      </c>
      <c r="I645" s="28" t="s">
        <v>227</v>
      </c>
      <c r="J645" s="28" t="s">
        <v>49</v>
      </c>
      <c r="K645" s="80">
        <v>70</v>
      </c>
    </row>
    <row r="646" spans="1:11" s="18" customFormat="1" ht="31.5" hidden="1" customHeight="1" x14ac:dyDescent="0.2">
      <c r="A646" s="156"/>
      <c r="B646" s="1" t="s">
        <v>359</v>
      </c>
      <c r="C646" s="100">
        <v>921</v>
      </c>
      <c r="D646" s="99" t="s">
        <v>2</v>
      </c>
      <c r="E646" s="99" t="s">
        <v>40</v>
      </c>
      <c r="F646" s="99" t="s">
        <v>92</v>
      </c>
      <c r="G646" s="100">
        <v>1</v>
      </c>
      <c r="H646" s="99" t="s">
        <v>5</v>
      </c>
      <c r="I646" s="99"/>
      <c r="J646" s="99"/>
      <c r="K646" s="80">
        <f t="shared" ref="K646" si="27">SUM(K647)</f>
        <v>3547.1</v>
      </c>
    </row>
    <row r="647" spans="1:11" s="18" customFormat="1" ht="31.5" hidden="1" customHeight="1" x14ac:dyDescent="0.2">
      <c r="A647" s="156"/>
      <c r="B647" s="1" t="s">
        <v>165</v>
      </c>
      <c r="C647" s="100">
        <v>921</v>
      </c>
      <c r="D647" s="99" t="s">
        <v>2</v>
      </c>
      <c r="E647" s="99" t="s">
        <v>40</v>
      </c>
      <c r="F647" s="99" t="s">
        <v>92</v>
      </c>
      <c r="G647" s="100">
        <v>1</v>
      </c>
      <c r="H647" s="99" t="s">
        <v>5</v>
      </c>
      <c r="I647" s="99" t="s">
        <v>147</v>
      </c>
      <c r="J647" s="99"/>
      <c r="K647" s="80">
        <f t="shared" ref="K647" si="28">SUM(K648:K650)</f>
        <v>3547.1</v>
      </c>
    </row>
    <row r="648" spans="1:11" s="18" customFormat="1" ht="31.5" hidden="1" customHeight="1" x14ac:dyDescent="0.2">
      <c r="A648" s="156"/>
      <c r="B648" s="1" t="s">
        <v>122</v>
      </c>
      <c r="C648" s="100">
        <v>921</v>
      </c>
      <c r="D648" s="99" t="s">
        <v>2</v>
      </c>
      <c r="E648" s="99" t="s">
        <v>40</v>
      </c>
      <c r="F648" s="99" t="s">
        <v>92</v>
      </c>
      <c r="G648" s="100">
        <v>1</v>
      </c>
      <c r="H648" s="99" t="s">
        <v>5</v>
      </c>
      <c r="I648" s="99" t="s">
        <v>147</v>
      </c>
      <c r="J648" s="99" t="s">
        <v>49</v>
      </c>
      <c r="K648" s="80">
        <f>1000+240+1787.1+510</f>
        <v>3537.1</v>
      </c>
    </row>
    <row r="649" spans="1:11" s="18" customFormat="1" ht="31.5" hidden="1" customHeight="1" x14ac:dyDescent="0.2">
      <c r="A649" s="156"/>
      <c r="B649" s="1" t="s">
        <v>75</v>
      </c>
      <c r="C649" s="100">
        <v>921</v>
      </c>
      <c r="D649" s="99" t="s">
        <v>2</v>
      </c>
      <c r="E649" s="99" t="s">
        <v>40</v>
      </c>
      <c r="F649" s="99" t="s">
        <v>92</v>
      </c>
      <c r="G649" s="100">
        <v>1</v>
      </c>
      <c r="H649" s="99" t="s">
        <v>5</v>
      </c>
      <c r="I649" s="99" t="s">
        <v>147</v>
      </c>
      <c r="J649" s="99" t="s">
        <v>54</v>
      </c>
      <c r="K649" s="80"/>
    </row>
    <row r="650" spans="1:11" s="18" customFormat="1" ht="18" hidden="1" customHeight="1" x14ac:dyDescent="0.2">
      <c r="A650" s="156"/>
      <c r="B650" s="1" t="s">
        <v>50</v>
      </c>
      <c r="C650" s="100">
        <v>921</v>
      </c>
      <c r="D650" s="99" t="s">
        <v>2</v>
      </c>
      <c r="E650" s="99" t="s">
        <v>40</v>
      </c>
      <c r="F650" s="99" t="s">
        <v>92</v>
      </c>
      <c r="G650" s="100">
        <v>1</v>
      </c>
      <c r="H650" s="99" t="s">
        <v>5</v>
      </c>
      <c r="I650" s="99" t="s">
        <v>147</v>
      </c>
      <c r="J650" s="99" t="s">
        <v>51</v>
      </c>
      <c r="K650" s="80">
        <v>10</v>
      </c>
    </row>
    <row r="651" spans="1:11" s="18" customFormat="1" ht="31.5" hidden="1" customHeight="1" x14ac:dyDescent="0.2">
      <c r="A651" s="156"/>
      <c r="B651" s="31" t="s">
        <v>215</v>
      </c>
      <c r="C651" s="100">
        <v>921</v>
      </c>
      <c r="D651" s="99" t="s">
        <v>2</v>
      </c>
      <c r="E651" s="99" t="s">
        <v>40</v>
      </c>
      <c r="F651" s="28" t="s">
        <v>92</v>
      </c>
      <c r="G651" s="28" t="s">
        <v>90</v>
      </c>
      <c r="H651" s="28" t="s">
        <v>6</v>
      </c>
      <c r="I651" s="28"/>
      <c r="J651" s="28"/>
      <c r="K651" s="80">
        <f>K652</f>
        <v>97.5</v>
      </c>
    </row>
    <row r="652" spans="1:11" s="18" customFormat="1" ht="46.9" hidden="1" customHeight="1" x14ac:dyDescent="0.2">
      <c r="A652" s="156"/>
      <c r="B652" s="1" t="s">
        <v>297</v>
      </c>
      <c r="C652" s="100">
        <v>921</v>
      </c>
      <c r="D652" s="99" t="s">
        <v>2</v>
      </c>
      <c r="E652" s="99" t="s">
        <v>40</v>
      </c>
      <c r="F652" s="28" t="s">
        <v>92</v>
      </c>
      <c r="G652" s="28" t="s">
        <v>90</v>
      </c>
      <c r="H652" s="28" t="s">
        <v>6</v>
      </c>
      <c r="I652" s="28" t="s">
        <v>272</v>
      </c>
      <c r="J652" s="28"/>
      <c r="K652" s="80">
        <f>K653</f>
        <v>97.5</v>
      </c>
    </row>
    <row r="653" spans="1:11" s="18" customFormat="1" ht="31.5" hidden="1" customHeight="1" x14ac:dyDescent="0.2">
      <c r="A653" s="156"/>
      <c r="B653" s="1" t="s">
        <v>122</v>
      </c>
      <c r="C653" s="100">
        <v>921</v>
      </c>
      <c r="D653" s="99" t="s">
        <v>2</v>
      </c>
      <c r="E653" s="99" t="s">
        <v>40</v>
      </c>
      <c r="F653" s="28" t="s">
        <v>92</v>
      </c>
      <c r="G653" s="28" t="s">
        <v>90</v>
      </c>
      <c r="H653" s="28" t="s">
        <v>6</v>
      </c>
      <c r="I653" s="28" t="s">
        <v>272</v>
      </c>
      <c r="J653" s="28" t="s">
        <v>49</v>
      </c>
      <c r="K653" s="80">
        <v>97.5</v>
      </c>
    </row>
    <row r="654" spans="1:11" s="18" customFormat="1" ht="18" hidden="1" customHeight="1" x14ac:dyDescent="0.2">
      <c r="A654" s="156"/>
      <c r="B654" s="1" t="s">
        <v>18</v>
      </c>
      <c r="C654" s="100">
        <v>921</v>
      </c>
      <c r="D654" s="28" t="s">
        <v>8</v>
      </c>
      <c r="E654" s="28"/>
      <c r="F654" s="28"/>
      <c r="G654" s="28"/>
      <c r="H654" s="28"/>
      <c r="I654" s="28"/>
      <c r="J654" s="28"/>
      <c r="K654" s="80">
        <f t="shared" ref="K654:K659" si="29">SUM(K655)</f>
        <v>31.5</v>
      </c>
    </row>
    <row r="655" spans="1:11" s="18" customFormat="1" ht="19.5" hidden="1" customHeight="1" x14ac:dyDescent="0.2">
      <c r="A655" s="156"/>
      <c r="B655" s="1" t="s">
        <v>229</v>
      </c>
      <c r="C655" s="100">
        <v>921</v>
      </c>
      <c r="D655" s="28" t="s">
        <v>8</v>
      </c>
      <c r="E655" s="28" t="s">
        <v>7</v>
      </c>
      <c r="F655" s="28"/>
      <c r="G655" s="28"/>
      <c r="H655" s="28"/>
      <c r="I655" s="28"/>
      <c r="J655" s="99"/>
      <c r="K655" s="80">
        <f t="shared" si="29"/>
        <v>31.5</v>
      </c>
    </row>
    <row r="656" spans="1:11" s="18" customFormat="1" ht="16.5" hidden="1" customHeight="1" x14ac:dyDescent="0.2">
      <c r="A656" s="156"/>
      <c r="B656" s="31" t="s">
        <v>164</v>
      </c>
      <c r="C656" s="100">
        <v>921</v>
      </c>
      <c r="D656" s="28" t="s">
        <v>8</v>
      </c>
      <c r="E656" s="28" t="s">
        <v>7</v>
      </c>
      <c r="F656" s="28" t="s">
        <v>92</v>
      </c>
      <c r="G656" s="28"/>
      <c r="H656" s="28"/>
      <c r="I656" s="28"/>
      <c r="J656" s="99"/>
      <c r="K656" s="80">
        <f t="shared" si="29"/>
        <v>31.5</v>
      </c>
    </row>
    <row r="657" spans="1:11" s="18" customFormat="1" ht="47.25" hidden="1" customHeight="1" x14ac:dyDescent="0.2">
      <c r="A657" s="156"/>
      <c r="B657" s="31" t="s">
        <v>508</v>
      </c>
      <c r="C657" s="100">
        <v>921</v>
      </c>
      <c r="D657" s="28" t="s">
        <v>8</v>
      </c>
      <c r="E657" s="28" t="s">
        <v>7</v>
      </c>
      <c r="F657" s="28" t="s">
        <v>92</v>
      </c>
      <c r="G657" s="97">
        <v>1</v>
      </c>
      <c r="H657" s="28"/>
      <c r="I657" s="28"/>
      <c r="J657" s="28"/>
      <c r="K657" s="80">
        <f t="shared" si="29"/>
        <v>31.5</v>
      </c>
    </row>
    <row r="658" spans="1:11" s="18" customFormat="1" ht="47.25" hidden="1" customHeight="1" x14ac:dyDescent="0.2">
      <c r="A658" s="156"/>
      <c r="B658" s="31" t="s">
        <v>366</v>
      </c>
      <c r="C658" s="100">
        <v>921</v>
      </c>
      <c r="D658" s="28" t="s">
        <v>8</v>
      </c>
      <c r="E658" s="28" t="s">
        <v>7</v>
      </c>
      <c r="F658" s="28" t="s">
        <v>92</v>
      </c>
      <c r="G658" s="97">
        <v>1</v>
      </c>
      <c r="H658" s="28" t="s">
        <v>4</v>
      </c>
      <c r="I658" s="28"/>
      <c r="J658" s="28"/>
      <c r="K658" s="80">
        <f t="shared" si="29"/>
        <v>31.5</v>
      </c>
    </row>
    <row r="659" spans="1:11" s="18" customFormat="1" ht="18" hidden="1" customHeight="1" x14ac:dyDescent="0.2">
      <c r="A659" s="156"/>
      <c r="B659" s="1" t="s">
        <v>231</v>
      </c>
      <c r="C659" s="100">
        <v>921</v>
      </c>
      <c r="D659" s="28" t="s">
        <v>8</v>
      </c>
      <c r="E659" s="28" t="s">
        <v>7</v>
      </c>
      <c r="F659" s="28" t="s">
        <v>92</v>
      </c>
      <c r="G659" s="28" t="s">
        <v>90</v>
      </c>
      <c r="H659" s="28" t="s">
        <v>4</v>
      </c>
      <c r="I659" s="28" t="s">
        <v>230</v>
      </c>
      <c r="J659" s="99"/>
      <c r="K659" s="80">
        <f t="shared" si="29"/>
        <v>31.5</v>
      </c>
    </row>
    <row r="660" spans="1:11" s="18" customFormat="1" ht="31.5" hidden="1" customHeight="1" x14ac:dyDescent="0.2">
      <c r="A660" s="156"/>
      <c r="B660" s="1" t="s">
        <v>122</v>
      </c>
      <c r="C660" s="100">
        <v>921</v>
      </c>
      <c r="D660" s="28" t="s">
        <v>8</v>
      </c>
      <c r="E660" s="28" t="s">
        <v>7</v>
      </c>
      <c r="F660" s="28" t="s">
        <v>92</v>
      </c>
      <c r="G660" s="28" t="s">
        <v>90</v>
      </c>
      <c r="H660" s="28" t="s">
        <v>4</v>
      </c>
      <c r="I660" s="28" t="s">
        <v>230</v>
      </c>
      <c r="J660" s="99" t="s">
        <v>49</v>
      </c>
      <c r="K660" s="80">
        <v>31.5</v>
      </c>
    </row>
    <row r="661" spans="1:11" s="18" customFormat="1" ht="18" hidden="1" customHeight="1" x14ac:dyDescent="0.2">
      <c r="A661" s="156"/>
      <c r="B661" s="1" t="s">
        <v>20</v>
      </c>
      <c r="C661" s="100">
        <v>921</v>
      </c>
      <c r="D661" s="99" t="s">
        <v>21</v>
      </c>
      <c r="E661" s="99"/>
      <c r="F661" s="99"/>
      <c r="G661" s="100"/>
      <c r="H661" s="99"/>
      <c r="I661" s="99"/>
      <c r="J661" s="99"/>
      <c r="K661" s="80">
        <f t="shared" ref="K661:K664" si="30">SUM(K662)</f>
        <v>100729.3</v>
      </c>
    </row>
    <row r="662" spans="1:11" s="18" customFormat="1" ht="18" hidden="1" customHeight="1" x14ac:dyDescent="0.2">
      <c r="A662" s="156"/>
      <c r="B662" s="1" t="s">
        <v>29</v>
      </c>
      <c r="C662" s="100">
        <v>921</v>
      </c>
      <c r="D662" s="99" t="s">
        <v>21</v>
      </c>
      <c r="E662" s="99" t="s">
        <v>6</v>
      </c>
      <c r="F662" s="28"/>
      <c r="G662" s="28"/>
      <c r="H662" s="28"/>
      <c r="I662" s="28"/>
      <c r="J662" s="28"/>
      <c r="K662" s="80">
        <f>SUM(K663)</f>
        <v>100729.3</v>
      </c>
    </row>
    <row r="663" spans="1:11" s="18" customFormat="1" ht="19.5" hidden="1" customHeight="1" x14ac:dyDescent="0.2">
      <c r="A663" s="156"/>
      <c r="B663" s="31" t="s">
        <v>164</v>
      </c>
      <c r="C663" s="100">
        <v>921</v>
      </c>
      <c r="D663" s="99" t="s">
        <v>21</v>
      </c>
      <c r="E663" s="99" t="s">
        <v>6</v>
      </c>
      <c r="F663" s="28" t="s">
        <v>92</v>
      </c>
      <c r="G663" s="28"/>
      <c r="H663" s="28"/>
      <c r="I663" s="28"/>
      <c r="J663" s="28"/>
      <c r="K663" s="80">
        <f>SUM(K664)</f>
        <v>100729.3</v>
      </c>
    </row>
    <row r="664" spans="1:11" s="18" customFormat="1" ht="47.25" hidden="1" customHeight="1" x14ac:dyDescent="0.2">
      <c r="A664" s="156"/>
      <c r="B664" s="31" t="s">
        <v>360</v>
      </c>
      <c r="C664" s="100">
        <v>921</v>
      </c>
      <c r="D664" s="99" t="s">
        <v>21</v>
      </c>
      <c r="E664" s="99" t="s">
        <v>6</v>
      </c>
      <c r="F664" s="28" t="s">
        <v>92</v>
      </c>
      <c r="G664" s="28" t="s">
        <v>90</v>
      </c>
      <c r="H664" s="28"/>
      <c r="I664" s="28"/>
      <c r="J664" s="28"/>
      <c r="K664" s="80">
        <f t="shared" si="30"/>
        <v>100729.3</v>
      </c>
    </row>
    <row r="665" spans="1:11" s="18" customFormat="1" ht="31.5" hidden="1" customHeight="1" x14ac:dyDescent="0.2">
      <c r="A665" s="156"/>
      <c r="B665" s="31" t="s">
        <v>215</v>
      </c>
      <c r="C665" s="100">
        <v>921</v>
      </c>
      <c r="D665" s="99" t="s">
        <v>21</v>
      </c>
      <c r="E665" s="99" t="s">
        <v>6</v>
      </c>
      <c r="F665" s="28" t="s">
        <v>92</v>
      </c>
      <c r="G665" s="28" t="s">
        <v>90</v>
      </c>
      <c r="H665" s="28" t="s">
        <v>6</v>
      </c>
      <c r="I665" s="28"/>
      <c r="J665" s="28"/>
      <c r="K665" s="80">
        <f>SUM(K666+K669)</f>
        <v>100729.3</v>
      </c>
    </row>
    <row r="666" spans="1:11" s="18" customFormat="1" ht="52.15" hidden="1" customHeight="1" x14ac:dyDescent="0.2">
      <c r="A666" s="156"/>
      <c r="B666" s="1" t="s">
        <v>297</v>
      </c>
      <c r="C666" s="100">
        <v>921</v>
      </c>
      <c r="D666" s="99" t="s">
        <v>21</v>
      </c>
      <c r="E666" s="99" t="s">
        <v>6</v>
      </c>
      <c r="F666" s="28" t="s">
        <v>92</v>
      </c>
      <c r="G666" s="28" t="s">
        <v>90</v>
      </c>
      <c r="H666" s="28" t="s">
        <v>6</v>
      </c>
      <c r="I666" s="28" t="s">
        <v>272</v>
      </c>
      <c r="J666" s="28"/>
      <c r="K666" s="80">
        <f>SUM(K667:K668)</f>
        <v>100729.3</v>
      </c>
    </row>
    <row r="667" spans="1:11" s="18" customFormat="1" ht="31.5" hidden="1" customHeight="1" x14ac:dyDescent="0.2">
      <c r="A667" s="156"/>
      <c r="B667" s="1" t="s">
        <v>122</v>
      </c>
      <c r="C667" s="100">
        <v>921</v>
      </c>
      <c r="D667" s="99" t="s">
        <v>21</v>
      </c>
      <c r="E667" s="99" t="s">
        <v>6</v>
      </c>
      <c r="F667" s="28" t="s">
        <v>92</v>
      </c>
      <c r="G667" s="28" t="s">
        <v>90</v>
      </c>
      <c r="H667" s="28" t="s">
        <v>6</v>
      </c>
      <c r="I667" s="28" t="s">
        <v>272</v>
      </c>
      <c r="J667" s="28" t="s">
        <v>49</v>
      </c>
      <c r="K667" s="80"/>
    </row>
    <row r="668" spans="1:11" s="18" customFormat="1" ht="31.5" hidden="1" customHeight="1" x14ac:dyDescent="0.2">
      <c r="A668" s="156"/>
      <c r="B668" s="1" t="s">
        <v>75</v>
      </c>
      <c r="C668" s="100">
        <v>921</v>
      </c>
      <c r="D668" s="99" t="s">
        <v>21</v>
      </c>
      <c r="E668" s="99" t="s">
        <v>6</v>
      </c>
      <c r="F668" s="28" t="s">
        <v>92</v>
      </c>
      <c r="G668" s="28" t="s">
        <v>90</v>
      </c>
      <c r="H668" s="28" t="s">
        <v>6</v>
      </c>
      <c r="I668" s="28" t="s">
        <v>272</v>
      </c>
      <c r="J668" s="28" t="s">
        <v>54</v>
      </c>
      <c r="K668" s="80">
        <v>100729.3</v>
      </c>
    </row>
    <row r="669" spans="1:11" s="18" customFormat="1" ht="53.45" hidden="1" customHeight="1" x14ac:dyDescent="0.2">
      <c r="A669" s="98"/>
      <c r="B669" s="1" t="s">
        <v>297</v>
      </c>
      <c r="C669" s="100">
        <v>921</v>
      </c>
      <c r="D669" s="99" t="s">
        <v>21</v>
      </c>
      <c r="E669" s="99" t="s">
        <v>6</v>
      </c>
      <c r="F669" s="28" t="s">
        <v>92</v>
      </c>
      <c r="G669" s="28" t="s">
        <v>90</v>
      </c>
      <c r="H669" s="28" t="s">
        <v>6</v>
      </c>
      <c r="I669" s="28" t="s">
        <v>412</v>
      </c>
      <c r="J669" s="28"/>
      <c r="K669" s="80">
        <f>SUM(K670)</f>
        <v>0</v>
      </c>
    </row>
    <row r="670" spans="1:11" s="18" customFormat="1" ht="31.5" hidden="1" customHeight="1" x14ac:dyDescent="0.2">
      <c r="A670" s="98"/>
      <c r="B670" s="1" t="s">
        <v>75</v>
      </c>
      <c r="C670" s="100">
        <v>921</v>
      </c>
      <c r="D670" s="99" t="s">
        <v>21</v>
      </c>
      <c r="E670" s="99" t="s">
        <v>6</v>
      </c>
      <c r="F670" s="28" t="s">
        <v>92</v>
      </c>
      <c r="G670" s="28" t="s">
        <v>90</v>
      </c>
      <c r="H670" s="28" t="s">
        <v>6</v>
      </c>
      <c r="I670" s="28" t="s">
        <v>412</v>
      </c>
      <c r="J670" s="28" t="s">
        <v>54</v>
      </c>
      <c r="K670" s="80"/>
    </row>
    <row r="671" spans="1:11" s="18" customFormat="1" ht="31.5" hidden="1" customHeight="1" x14ac:dyDescent="0.2">
      <c r="A671" s="155">
        <v>8</v>
      </c>
      <c r="B671" s="1" t="s">
        <v>367</v>
      </c>
      <c r="C671" s="100">
        <v>923</v>
      </c>
      <c r="D671" s="99"/>
      <c r="E671" s="99"/>
      <c r="F671" s="28"/>
      <c r="G671" s="28"/>
      <c r="H671" s="28"/>
      <c r="I671" s="28"/>
      <c r="J671" s="99"/>
      <c r="K671" s="80">
        <f>K672+K749+K756</f>
        <v>411700.6</v>
      </c>
    </row>
    <row r="672" spans="1:11" s="18" customFormat="1" ht="18" hidden="1" customHeight="1" x14ac:dyDescent="0.2">
      <c r="A672" s="156"/>
      <c r="B672" s="1" t="s">
        <v>41</v>
      </c>
      <c r="C672" s="100">
        <v>923</v>
      </c>
      <c r="D672" s="99" t="s">
        <v>7</v>
      </c>
      <c r="E672" s="99"/>
      <c r="F672" s="28"/>
      <c r="G672" s="28"/>
      <c r="H672" s="28"/>
      <c r="I672" s="28"/>
      <c r="J672" s="99"/>
      <c r="K672" s="80">
        <f>K673+K706+K687</f>
        <v>407200.6</v>
      </c>
    </row>
    <row r="673" spans="1:11" s="18" customFormat="1" ht="18" hidden="1" customHeight="1" x14ac:dyDescent="0.2">
      <c r="A673" s="156"/>
      <c r="B673" s="1" t="s">
        <v>255</v>
      </c>
      <c r="C673" s="100">
        <v>923</v>
      </c>
      <c r="D673" s="99" t="s">
        <v>7</v>
      </c>
      <c r="E673" s="99" t="s">
        <v>4</v>
      </c>
      <c r="F673" s="28"/>
      <c r="G673" s="28"/>
      <c r="H673" s="28"/>
      <c r="I673" s="28"/>
      <c r="J673" s="99"/>
      <c r="K673" s="80">
        <f>K674</f>
        <v>350.2</v>
      </c>
    </row>
    <row r="674" spans="1:11" s="18" customFormat="1" ht="18" hidden="1" customHeight="1" x14ac:dyDescent="0.2">
      <c r="A674" s="156"/>
      <c r="B674" s="1" t="s">
        <v>524</v>
      </c>
      <c r="C674" s="100">
        <v>923</v>
      </c>
      <c r="D674" s="99" t="s">
        <v>7</v>
      </c>
      <c r="E674" s="99" t="s">
        <v>4</v>
      </c>
      <c r="F674" s="28" t="s">
        <v>30</v>
      </c>
      <c r="G674" s="28"/>
      <c r="H674" s="28"/>
      <c r="I674" s="28"/>
      <c r="J674" s="99"/>
      <c r="K674" s="80">
        <f>K675+K679+K683</f>
        <v>350.2</v>
      </c>
    </row>
    <row r="675" spans="1:11" s="18" customFormat="1" ht="31.5" hidden="1" customHeight="1" x14ac:dyDescent="0.2">
      <c r="A675" s="156"/>
      <c r="B675" s="1" t="s">
        <v>578</v>
      </c>
      <c r="C675" s="100">
        <v>923</v>
      </c>
      <c r="D675" s="99" t="s">
        <v>7</v>
      </c>
      <c r="E675" s="99" t="s">
        <v>4</v>
      </c>
      <c r="F675" s="28" t="s">
        <v>30</v>
      </c>
      <c r="G675" s="28" t="s">
        <v>90</v>
      </c>
      <c r="H675" s="28"/>
      <c r="I675" s="28"/>
      <c r="J675" s="99"/>
      <c r="K675" s="80">
        <f>K676</f>
        <v>0</v>
      </c>
    </row>
    <row r="676" spans="1:11" s="18" customFormat="1" ht="47.25" hidden="1" customHeight="1" x14ac:dyDescent="0.2">
      <c r="A676" s="156"/>
      <c r="B676" s="1" t="s">
        <v>375</v>
      </c>
      <c r="C676" s="100">
        <v>923</v>
      </c>
      <c r="D676" s="99" t="s">
        <v>7</v>
      </c>
      <c r="E676" s="99" t="s">
        <v>4</v>
      </c>
      <c r="F676" s="28" t="s">
        <v>30</v>
      </c>
      <c r="G676" s="28" t="s">
        <v>90</v>
      </c>
      <c r="H676" s="28" t="s">
        <v>2</v>
      </c>
      <c r="I676" s="28"/>
      <c r="J676" s="99"/>
      <c r="K676" s="80">
        <f>K677</f>
        <v>0</v>
      </c>
    </row>
    <row r="677" spans="1:11" s="18" customFormat="1" ht="31.5" hidden="1" customHeight="1" x14ac:dyDescent="0.2">
      <c r="A677" s="156"/>
      <c r="B677" s="1" t="s">
        <v>541</v>
      </c>
      <c r="C677" s="100">
        <v>923</v>
      </c>
      <c r="D677" s="99" t="s">
        <v>7</v>
      </c>
      <c r="E677" s="99" t="s">
        <v>4</v>
      </c>
      <c r="F677" s="28" t="s">
        <v>30</v>
      </c>
      <c r="G677" s="28" t="s">
        <v>90</v>
      </c>
      <c r="H677" s="28" t="s">
        <v>2</v>
      </c>
      <c r="I677" s="28" t="s">
        <v>540</v>
      </c>
      <c r="J677" s="99"/>
      <c r="K677" s="80">
        <f>K678</f>
        <v>0</v>
      </c>
    </row>
    <row r="678" spans="1:11" s="18" customFormat="1" ht="18" hidden="1" customHeight="1" x14ac:dyDescent="0.2">
      <c r="A678" s="156"/>
      <c r="B678" s="1" t="s">
        <v>50</v>
      </c>
      <c r="C678" s="100">
        <v>923</v>
      </c>
      <c r="D678" s="99" t="s">
        <v>7</v>
      </c>
      <c r="E678" s="99" t="s">
        <v>4</v>
      </c>
      <c r="F678" s="28" t="s">
        <v>30</v>
      </c>
      <c r="G678" s="28" t="s">
        <v>90</v>
      </c>
      <c r="H678" s="28" t="s">
        <v>2</v>
      </c>
      <c r="I678" s="28" t="s">
        <v>540</v>
      </c>
      <c r="J678" s="99" t="s">
        <v>51</v>
      </c>
      <c r="K678" s="80"/>
    </row>
    <row r="679" spans="1:11" s="18" customFormat="1" ht="18" hidden="1" customHeight="1" x14ac:dyDescent="0.2">
      <c r="A679" s="156"/>
      <c r="B679" s="1" t="s">
        <v>490</v>
      </c>
      <c r="C679" s="100">
        <v>923</v>
      </c>
      <c r="D679" s="99" t="s">
        <v>7</v>
      </c>
      <c r="E679" s="99" t="s">
        <v>4</v>
      </c>
      <c r="F679" s="28" t="s">
        <v>30</v>
      </c>
      <c r="G679" s="28" t="s">
        <v>128</v>
      </c>
      <c r="H679" s="28"/>
      <c r="I679" s="28"/>
      <c r="J679" s="99"/>
      <c r="K679" s="80">
        <f>K680</f>
        <v>0</v>
      </c>
    </row>
    <row r="680" spans="1:11" s="18" customFormat="1" ht="18" hidden="1" customHeight="1" x14ac:dyDescent="0.2">
      <c r="A680" s="156"/>
      <c r="B680" s="1" t="s">
        <v>446</v>
      </c>
      <c r="C680" s="100">
        <v>923</v>
      </c>
      <c r="D680" s="99" t="s">
        <v>7</v>
      </c>
      <c r="E680" s="99" t="s">
        <v>4</v>
      </c>
      <c r="F680" s="28" t="s">
        <v>30</v>
      </c>
      <c r="G680" s="28" t="s">
        <v>128</v>
      </c>
      <c r="H680" s="28" t="s">
        <v>2</v>
      </c>
      <c r="I680" s="28"/>
      <c r="J680" s="99"/>
      <c r="K680" s="80">
        <f>K681</f>
        <v>0</v>
      </c>
    </row>
    <row r="681" spans="1:11" s="18" customFormat="1" ht="18" hidden="1" customHeight="1" x14ac:dyDescent="0.2">
      <c r="A681" s="156"/>
      <c r="B681" s="1" t="s">
        <v>636</v>
      </c>
      <c r="C681" s="100">
        <v>923</v>
      </c>
      <c r="D681" s="99" t="s">
        <v>7</v>
      </c>
      <c r="E681" s="99" t="s">
        <v>4</v>
      </c>
      <c r="F681" s="28" t="s">
        <v>30</v>
      </c>
      <c r="G681" s="28" t="s">
        <v>128</v>
      </c>
      <c r="H681" s="28" t="s">
        <v>2</v>
      </c>
      <c r="I681" s="28" t="s">
        <v>637</v>
      </c>
      <c r="J681" s="99"/>
      <c r="K681" s="80">
        <f>K682</f>
        <v>0</v>
      </c>
    </row>
    <row r="682" spans="1:11" s="18" customFormat="1" ht="18" hidden="1" customHeight="1" x14ac:dyDescent="0.2">
      <c r="A682" s="156"/>
      <c r="B682" s="1" t="s">
        <v>50</v>
      </c>
      <c r="C682" s="100">
        <v>923</v>
      </c>
      <c r="D682" s="99" t="s">
        <v>7</v>
      </c>
      <c r="E682" s="99" t="s">
        <v>4</v>
      </c>
      <c r="F682" s="28" t="s">
        <v>30</v>
      </c>
      <c r="G682" s="28" t="s">
        <v>128</v>
      </c>
      <c r="H682" s="28" t="s">
        <v>2</v>
      </c>
      <c r="I682" s="28" t="s">
        <v>637</v>
      </c>
      <c r="J682" s="99" t="s">
        <v>51</v>
      </c>
      <c r="K682" s="80"/>
    </row>
    <row r="683" spans="1:11" s="18" customFormat="1" ht="18" hidden="1" customHeight="1" x14ac:dyDescent="0.2">
      <c r="A683" s="156"/>
      <c r="B683" s="37" t="s">
        <v>544</v>
      </c>
      <c r="C683" s="100">
        <v>923</v>
      </c>
      <c r="D683" s="99" t="s">
        <v>7</v>
      </c>
      <c r="E683" s="99" t="s">
        <v>4</v>
      </c>
      <c r="F683" s="28" t="s">
        <v>30</v>
      </c>
      <c r="G683" s="28" t="s">
        <v>95</v>
      </c>
      <c r="H683" s="28"/>
      <c r="I683" s="28"/>
      <c r="J683" s="99"/>
      <c r="K683" s="80">
        <f>K684</f>
        <v>350.2</v>
      </c>
    </row>
    <row r="684" spans="1:11" s="18" customFormat="1" ht="18" hidden="1" customHeight="1" x14ac:dyDescent="0.2">
      <c r="A684" s="156"/>
      <c r="B684" s="37" t="s">
        <v>545</v>
      </c>
      <c r="C684" s="100">
        <v>923</v>
      </c>
      <c r="D684" s="99" t="s">
        <v>7</v>
      </c>
      <c r="E684" s="99" t="s">
        <v>4</v>
      </c>
      <c r="F684" s="28" t="s">
        <v>30</v>
      </c>
      <c r="G684" s="28" t="s">
        <v>95</v>
      </c>
      <c r="H684" s="28" t="s">
        <v>2</v>
      </c>
      <c r="I684" s="28"/>
      <c r="J684" s="99"/>
      <c r="K684" s="80">
        <f>K685</f>
        <v>350.2</v>
      </c>
    </row>
    <row r="685" spans="1:11" s="18" customFormat="1" ht="35.450000000000003" hidden="1" customHeight="1" x14ac:dyDescent="0.2">
      <c r="A685" s="156"/>
      <c r="B685" s="37" t="s">
        <v>546</v>
      </c>
      <c r="C685" s="100">
        <v>923</v>
      </c>
      <c r="D685" s="99" t="s">
        <v>7</v>
      </c>
      <c r="E685" s="99" t="s">
        <v>4</v>
      </c>
      <c r="F685" s="28" t="s">
        <v>30</v>
      </c>
      <c r="G685" s="28" t="s">
        <v>95</v>
      </c>
      <c r="H685" s="28" t="s">
        <v>2</v>
      </c>
      <c r="I685" s="28" t="s">
        <v>543</v>
      </c>
      <c r="J685" s="99"/>
      <c r="K685" s="80">
        <f>K686</f>
        <v>350.2</v>
      </c>
    </row>
    <row r="686" spans="1:11" s="18" customFormat="1" ht="31.9" hidden="1" customHeight="1" x14ac:dyDescent="0.2">
      <c r="A686" s="156"/>
      <c r="B686" s="37" t="s">
        <v>122</v>
      </c>
      <c r="C686" s="100">
        <v>923</v>
      </c>
      <c r="D686" s="99" t="s">
        <v>7</v>
      </c>
      <c r="E686" s="99" t="s">
        <v>4</v>
      </c>
      <c r="F686" s="28" t="s">
        <v>30</v>
      </c>
      <c r="G686" s="28" t="s">
        <v>95</v>
      </c>
      <c r="H686" s="28" t="s">
        <v>2</v>
      </c>
      <c r="I686" s="28" t="s">
        <v>543</v>
      </c>
      <c r="J686" s="99" t="s">
        <v>49</v>
      </c>
      <c r="K686" s="80">
        <v>350.2</v>
      </c>
    </row>
    <row r="687" spans="1:11" s="18" customFormat="1" ht="18" hidden="1" customHeight="1" x14ac:dyDescent="0.2">
      <c r="A687" s="156"/>
      <c r="B687" s="45" t="s">
        <v>456</v>
      </c>
      <c r="C687" s="100">
        <v>923</v>
      </c>
      <c r="D687" s="99" t="s">
        <v>7</v>
      </c>
      <c r="E687" s="99" t="s">
        <v>5</v>
      </c>
      <c r="F687" s="28"/>
      <c r="G687" s="97"/>
      <c r="H687" s="28"/>
      <c r="I687" s="28"/>
      <c r="J687" s="99"/>
      <c r="K687" s="80">
        <f>SUM(K688)</f>
        <v>270045.3</v>
      </c>
    </row>
    <row r="688" spans="1:11" s="18" customFormat="1" ht="18" hidden="1" customHeight="1" x14ac:dyDescent="0.2">
      <c r="A688" s="156"/>
      <c r="B688" s="1" t="s">
        <v>524</v>
      </c>
      <c r="C688" s="100">
        <v>923</v>
      </c>
      <c r="D688" s="99" t="s">
        <v>7</v>
      </c>
      <c r="E688" s="99" t="s">
        <v>5</v>
      </c>
      <c r="F688" s="28" t="s">
        <v>30</v>
      </c>
      <c r="G688" s="97"/>
      <c r="H688" s="28"/>
      <c r="I688" s="28"/>
      <c r="J688" s="99"/>
      <c r="K688" s="80">
        <f>K689</f>
        <v>270045.3</v>
      </c>
    </row>
    <row r="689" spans="1:11" s="18" customFormat="1" ht="18" hidden="1" customHeight="1" x14ac:dyDescent="0.2">
      <c r="A689" s="156"/>
      <c r="B689" s="34" t="s">
        <v>489</v>
      </c>
      <c r="C689" s="100">
        <v>923</v>
      </c>
      <c r="D689" s="99" t="s">
        <v>7</v>
      </c>
      <c r="E689" s="99" t="s">
        <v>5</v>
      </c>
      <c r="F689" s="28" t="s">
        <v>30</v>
      </c>
      <c r="G689" s="28" t="s">
        <v>116</v>
      </c>
      <c r="H689" s="28"/>
      <c r="I689" s="28"/>
      <c r="J689" s="99"/>
      <c r="K689" s="80">
        <f>SUM(K690+K703)</f>
        <v>270045.3</v>
      </c>
    </row>
    <row r="690" spans="1:11" s="18" customFormat="1" ht="31.5" hidden="1" customHeight="1" x14ac:dyDescent="0.2">
      <c r="A690" s="156"/>
      <c r="B690" s="34" t="s">
        <v>443</v>
      </c>
      <c r="C690" s="100">
        <v>923</v>
      </c>
      <c r="D690" s="99" t="s">
        <v>7</v>
      </c>
      <c r="E690" s="99" t="s">
        <v>5</v>
      </c>
      <c r="F690" s="28" t="s">
        <v>30</v>
      </c>
      <c r="G690" s="28" t="s">
        <v>116</v>
      </c>
      <c r="H690" s="28" t="s">
        <v>2</v>
      </c>
      <c r="I690" s="28"/>
      <c r="J690" s="99"/>
      <c r="K690" s="80">
        <f>SUM(K700+K691+K693+K695+K697)</f>
        <v>141102.5</v>
      </c>
    </row>
    <row r="691" spans="1:11" s="18" customFormat="1" ht="18" hidden="1" customHeight="1" x14ac:dyDescent="0.2">
      <c r="A691" s="156"/>
      <c r="B691" s="34" t="s">
        <v>530</v>
      </c>
      <c r="C691" s="100">
        <v>923</v>
      </c>
      <c r="D691" s="99" t="s">
        <v>7</v>
      </c>
      <c r="E691" s="99" t="s">
        <v>5</v>
      </c>
      <c r="F691" s="28" t="s">
        <v>30</v>
      </c>
      <c r="G691" s="28" t="s">
        <v>116</v>
      </c>
      <c r="H691" s="28" t="s">
        <v>2</v>
      </c>
      <c r="I691" s="28" t="s">
        <v>537</v>
      </c>
      <c r="J691" s="99"/>
      <c r="K691" s="80">
        <f>K692</f>
        <v>31747.5</v>
      </c>
    </row>
    <row r="692" spans="1:11" s="18" customFormat="1" ht="31.5" hidden="1" customHeight="1" x14ac:dyDescent="0.2">
      <c r="A692" s="156"/>
      <c r="B692" s="37" t="s">
        <v>122</v>
      </c>
      <c r="C692" s="100">
        <v>923</v>
      </c>
      <c r="D692" s="99" t="s">
        <v>7</v>
      </c>
      <c r="E692" s="99" t="s">
        <v>5</v>
      </c>
      <c r="F692" s="28" t="s">
        <v>30</v>
      </c>
      <c r="G692" s="28" t="s">
        <v>116</v>
      </c>
      <c r="H692" s="28" t="s">
        <v>2</v>
      </c>
      <c r="I692" s="28" t="s">
        <v>537</v>
      </c>
      <c r="J692" s="99" t="s">
        <v>49</v>
      </c>
      <c r="K692" s="80">
        <f>1362.5+1100+2810+1075+9500+1500+500+9500+3000+600+450+350</f>
        <v>31747.5</v>
      </c>
    </row>
    <row r="693" spans="1:11" s="18" customFormat="1" ht="31.5" hidden="1" customHeight="1" x14ac:dyDescent="0.2">
      <c r="A693" s="156"/>
      <c r="B693" s="34" t="s">
        <v>539</v>
      </c>
      <c r="C693" s="100">
        <v>923</v>
      </c>
      <c r="D693" s="99" t="s">
        <v>7</v>
      </c>
      <c r="E693" s="99" t="s">
        <v>5</v>
      </c>
      <c r="F693" s="28" t="s">
        <v>30</v>
      </c>
      <c r="G693" s="28" t="s">
        <v>116</v>
      </c>
      <c r="H693" s="28" t="s">
        <v>2</v>
      </c>
      <c r="I693" s="28" t="s">
        <v>538</v>
      </c>
      <c r="J693" s="99"/>
      <c r="K693" s="80">
        <f>K694</f>
        <v>17750</v>
      </c>
    </row>
    <row r="694" spans="1:11" s="18" customFormat="1" ht="31.5" hidden="1" customHeight="1" x14ac:dyDescent="0.2">
      <c r="A694" s="156"/>
      <c r="B694" s="37" t="s">
        <v>122</v>
      </c>
      <c r="C694" s="100">
        <v>923</v>
      </c>
      <c r="D694" s="99" t="s">
        <v>7</v>
      </c>
      <c r="E694" s="99" t="s">
        <v>5</v>
      </c>
      <c r="F694" s="28" t="s">
        <v>30</v>
      </c>
      <c r="G694" s="28" t="s">
        <v>116</v>
      </c>
      <c r="H694" s="28" t="s">
        <v>2</v>
      </c>
      <c r="I694" s="28" t="s">
        <v>538</v>
      </c>
      <c r="J694" s="99" t="s">
        <v>49</v>
      </c>
      <c r="K694" s="80">
        <f>5000+2000+9500+1250</f>
        <v>17750</v>
      </c>
    </row>
    <row r="695" spans="1:11" s="18" customFormat="1" ht="18" hidden="1" customHeight="1" x14ac:dyDescent="0.2">
      <c r="A695" s="156"/>
      <c r="B695" s="37" t="s">
        <v>548</v>
      </c>
      <c r="C695" s="100">
        <v>923</v>
      </c>
      <c r="D695" s="99" t="s">
        <v>7</v>
      </c>
      <c r="E695" s="99" t="s">
        <v>5</v>
      </c>
      <c r="F695" s="28" t="s">
        <v>30</v>
      </c>
      <c r="G695" s="28" t="s">
        <v>116</v>
      </c>
      <c r="H695" s="28" t="s">
        <v>2</v>
      </c>
      <c r="I695" s="28" t="s">
        <v>547</v>
      </c>
      <c r="J695" s="99"/>
      <c r="K695" s="80">
        <f>K696</f>
        <v>8850</v>
      </c>
    </row>
    <row r="696" spans="1:11" s="18" customFormat="1" ht="31.5" hidden="1" customHeight="1" x14ac:dyDescent="0.2">
      <c r="A696" s="156"/>
      <c r="B696" s="37" t="s">
        <v>122</v>
      </c>
      <c r="C696" s="100">
        <v>923</v>
      </c>
      <c r="D696" s="99" t="s">
        <v>7</v>
      </c>
      <c r="E696" s="99" t="s">
        <v>5</v>
      </c>
      <c r="F696" s="28" t="s">
        <v>30</v>
      </c>
      <c r="G696" s="28" t="s">
        <v>116</v>
      </c>
      <c r="H696" s="28" t="s">
        <v>2</v>
      </c>
      <c r="I696" s="28" t="s">
        <v>547</v>
      </c>
      <c r="J696" s="99" t="s">
        <v>49</v>
      </c>
      <c r="K696" s="80">
        <f>3750+3500+1600</f>
        <v>8850</v>
      </c>
    </row>
    <row r="697" spans="1:11" s="18" customFormat="1" ht="18" hidden="1" customHeight="1" x14ac:dyDescent="0.2">
      <c r="A697" s="156"/>
      <c r="B697" s="34" t="s">
        <v>526</v>
      </c>
      <c r="C697" s="100">
        <v>923</v>
      </c>
      <c r="D697" s="99" t="s">
        <v>7</v>
      </c>
      <c r="E697" s="99" t="s">
        <v>5</v>
      </c>
      <c r="F697" s="28" t="s">
        <v>30</v>
      </c>
      <c r="G697" s="28" t="s">
        <v>116</v>
      </c>
      <c r="H697" s="28" t="s">
        <v>2</v>
      </c>
      <c r="I697" s="28" t="s">
        <v>523</v>
      </c>
      <c r="J697" s="99"/>
      <c r="K697" s="80">
        <f>K698+K699</f>
        <v>51548.6</v>
      </c>
    </row>
    <row r="698" spans="1:11" s="18" customFormat="1" ht="31.5" hidden="1" customHeight="1" x14ac:dyDescent="0.2">
      <c r="A698" s="156"/>
      <c r="B698" s="37" t="s">
        <v>122</v>
      </c>
      <c r="C698" s="100">
        <v>923</v>
      </c>
      <c r="D698" s="99" t="s">
        <v>7</v>
      </c>
      <c r="E698" s="99" t="s">
        <v>5</v>
      </c>
      <c r="F698" s="28" t="s">
        <v>30</v>
      </c>
      <c r="G698" s="28" t="s">
        <v>116</v>
      </c>
      <c r="H698" s="28" t="s">
        <v>2</v>
      </c>
      <c r="I698" s="28" t="s">
        <v>523</v>
      </c>
      <c r="J698" s="99" t="s">
        <v>49</v>
      </c>
      <c r="K698" s="80">
        <f>6000+16500+7548.6+20000</f>
        <v>50048.6</v>
      </c>
    </row>
    <row r="699" spans="1:11" s="18" customFormat="1" ht="31.5" hidden="1" customHeight="1" x14ac:dyDescent="0.2">
      <c r="A699" s="156"/>
      <c r="B699" s="37" t="s">
        <v>75</v>
      </c>
      <c r="C699" s="100">
        <v>923</v>
      </c>
      <c r="D699" s="99" t="s">
        <v>7</v>
      </c>
      <c r="E699" s="99" t="s">
        <v>5</v>
      </c>
      <c r="F699" s="28" t="s">
        <v>30</v>
      </c>
      <c r="G699" s="28" t="s">
        <v>116</v>
      </c>
      <c r="H699" s="28" t="s">
        <v>2</v>
      </c>
      <c r="I699" s="28" t="s">
        <v>523</v>
      </c>
      <c r="J699" s="99" t="s">
        <v>54</v>
      </c>
      <c r="K699" s="80">
        <f>1500</f>
        <v>1500</v>
      </c>
    </row>
    <row r="700" spans="1:11" s="18" customFormat="1" ht="18" hidden="1" customHeight="1" x14ac:dyDescent="0.2">
      <c r="A700" s="156"/>
      <c r="B700" s="34" t="s">
        <v>488</v>
      </c>
      <c r="C700" s="100">
        <v>923</v>
      </c>
      <c r="D700" s="99" t="s">
        <v>7</v>
      </c>
      <c r="E700" s="99" t="s">
        <v>5</v>
      </c>
      <c r="F700" s="28" t="s">
        <v>30</v>
      </c>
      <c r="G700" s="28" t="s">
        <v>116</v>
      </c>
      <c r="H700" s="28" t="s">
        <v>2</v>
      </c>
      <c r="I700" s="28" t="s">
        <v>444</v>
      </c>
      <c r="J700" s="99"/>
      <c r="K700" s="80">
        <f>SUM(K701:K702)</f>
        <v>31206.400000000001</v>
      </c>
    </row>
    <row r="701" spans="1:11" s="18" customFormat="1" ht="31.5" hidden="1" customHeight="1" x14ac:dyDescent="0.2">
      <c r="A701" s="156"/>
      <c r="B701" s="37" t="s">
        <v>122</v>
      </c>
      <c r="C701" s="100">
        <v>923</v>
      </c>
      <c r="D701" s="99" t="s">
        <v>7</v>
      </c>
      <c r="E701" s="99" t="s">
        <v>5</v>
      </c>
      <c r="F701" s="28" t="s">
        <v>30</v>
      </c>
      <c r="G701" s="28" t="s">
        <v>116</v>
      </c>
      <c r="H701" s="28" t="s">
        <v>2</v>
      </c>
      <c r="I701" s="28" t="s">
        <v>444</v>
      </c>
      <c r="J701" s="99" t="s">
        <v>49</v>
      </c>
      <c r="K701" s="80"/>
    </row>
    <row r="702" spans="1:11" s="18" customFormat="1" ht="18" hidden="1" customHeight="1" x14ac:dyDescent="0.2">
      <c r="A702" s="156"/>
      <c r="B702" s="37" t="s">
        <v>50</v>
      </c>
      <c r="C702" s="100">
        <v>923</v>
      </c>
      <c r="D702" s="99" t="s">
        <v>7</v>
      </c>
      <c r="E702" s="99" t="s">
        <v>5</v>
      </c>
      <c r="F702" s="28" t="s">
        <v>30</v>
      </c>
      <c r="G702" s="28" t="s">
        <v>116</v>
      </c>
      <c r="H702" s="28" t="s">
        <v>2</v>
      </c>
      <c r="I702" s="28" t="s">
        <v>444</v>
      </c>
      <c r="J702" s="99" t="s">
        <v>51</v>
      </c>
      <c r="K702" s="80">
        <f>31206.4</f>
        <v>31206.400000000001</v>
      </c>
    </row>
    <row r="703" spans="1:11" s="18" customFormat="1" ht="23.25" hidden="1" customHeight="1" x14ac:dyDescent="0.2">
      <c r="A703" s="156"/>
      <c r="B703" s="37" t="s">
        <v>148</v>
      </c>
      <c r="C703" s="100">
        <v>923</v>
      </c>
      <c r="D703" s="99" t="s">
        <v>7</v>
      </c>
      <c r="E703" s="99" t="s">
        <v>5</v>
      </c>
      <c r="F703" s="28" t="s">
        <v>30</v>
      </c>
      <c r="G703" s="28" t="s">
        <v>116</v>
      </c>
      <c r="H703" s="28" t="s">
        <v>4</v>
      </c>
      <c r="I703" s="28"/>
      <c r="J703" s="99"/>
      <c r="K703" s="80">
        <f>SUM(K705)</f>
        <v>128942.8</v>
      </c>
    </row>
    <row r="704" spans="1:11" s="18" customFormat="1" ht="46.15" hidden="1" customHeight="1" x14ac:dyDescent="0.2">
      <c r="A704" s="156"/>
      <c r="B704" s="43" t="s">
        <v>66</v>
      </c>
      <c r="C704" s="100">
        <v>923</v>
      </c>
      <c r="D704" s="99" t="s">
        <v>7</v>
      </c>
      <c r="E704" s="99" t="s">
        <v>5</v>
      </c>
      <c r="F704" s="28" t="s">
        <v>30</v>
      </c>
      <c r="G704" s="28" t="s">
        <v>116</v>
      </c>
      <c r="H704" s="28" t="s">
        <v>4</v>
      </c>
      <c r="I704" s="28" t="s">
        <v>85</v>
      </c>
      <c r="J704" s="99"/>
      <c r="K704" s="80">
        <f>SUM(K705)</f>
        <v>128942.8</v>
      </c>
    </row>
    <row r="705" spans="1:11" s="18" customFormat="1" ht="31.5" hidden="1" customHeight="1" x14ac:dyDescent="0.2">
      <c r="A705" s="156"/>
      <c r="B705" s="34" t="s">
        <v>120</v>
      </c>
      <c r="C705" s="100">
        <v>923</v>
      </c>
      <c r="D705" s="99" t="s">
        <v>7</v>
      </c>
      <c r="E705" s="99" t="s">
        <v>5</v>
      </c>
      <c r="F705" s="28" t="s">
        <v>30</v>
      </c>
      <c r="G705" s="28" t="s">
        <v>116</v>
      </c>
      <c r="H705" s="28" t="s">
        <v>4</v>
      </c>
      <c r="I705" s="28" t="s">
        <v>85</v>
      </c>
      <c r="J705" s="99" t="s">
        <v>59</v>
      </c>
      <c r="K705" s="80">
        <v>128942.8</v>
      </c>
    </row>
    <row r="706" spans="1:11" s="18" customFormat="1" ht="18" hidden="1" customHeight="1" x14ac:dyDescent="0.2">
      <c r="A706" s="156"/>
      <c r="B706" s="1" t="s">
        <v>145</v>
      </c>
      <c r="C706" s="100">
        <v>923</v>
      </c>
      <c r="D706" s="99" t="s">
        <v>7</v>
      </c>
      <c r="E706" s="99" t="s">
        <v>7</v>
      </c>
      <c r="F706" s="28"/>
      <c r="G706" s="28"/>
      <c r="H706" s="28"/>
      <c r="I706" s="28"/>
      <c r="J706" s="99"/>
      <c r="K706" s="80">
        <f>K707</f>
        <v>136805.1</v>
      </c>
    </row>
    <row r="707" spans="1:11" s="18" customFormat="1" ht="16.5" hidden="1" customHeight="1" x14ac:dyDescent="0.2">
      <c r="A707" s="156"/>
      <c r="B707" s="31" t="s">
        <v>368</v>
      </c>
      <c r="C707" s="100">
        <v>923</v>
      </c>
      <c r="D707" s="99" t="s">
        <v>7</v>
      </c>
      <c r="E707" s="99" t="s">
        <v>7</v>
      </c>
      <c r="F707" s="28" t="s">
        <v>30</v>
      </c>
      <c r="G707" s="28"/>
      <c r="H707" s="28"/>
      <c r="I707" s="28"/>
      <c r="J707" s="99"/>
      <c r="K707" s="80">
        <f>K708+K738+K744</f>
        <v>136805.1</v>
      </c>
    </row>
    <row r="708" spans="1:11" s="18" customFormat="1" ht="31.5" hidden="1" customHeight="1" x14ac:dyDescent="0.2">
      <c r="A708" s="156"/>
      <c r="B708" s="1" t="s">
        <v>369</v>
      </c>
      <c r="C708" s="100">
        <v>923</v>
      </c>
      <c r="D708" s="99" t="s">
        <v>7</v>
      </c>
      <c r="E708" s="99" t="s">
        <v>7</v>
      </c>
      <c r="F708" s="28" t="s">
        <v>30</v>
      </c>
      <c r="G708" s="28" t="s">
        <v>90</v>
      </c>
      <c r="H708" s="28"/>
      <c r="I708" s="28"/>
      <c r="J708" s="99"/>
      <c r="K708" s="80">
        <f>K723+K709+K732</f>
        <v>133681.1</v>
      </c>
    </row>
    <row r="709" spans="1:11" s="18" customFormat="1" ht="47.25" hidden="1" customHeight="1" x14ac:dyDescent="0.2">
      <c r="A709" s="156"/>
      <c r="B709" s="31" t="s">
        <v>375</v>
      </c>
      <c r="C709" s="100">
        <v>923</v>
      </c>
      <c r="D709" s="99" t="s">
        <v>7</v>
      </c>
      <c r="E709" s="99" t="s">
        <v>7</v>
      </c>
      <c r="F709" s="28" t="s">
        <v>30</v>
      </c>
      <c r="G709" s="97">
        <v>1</v>
      </c>
      <c r="H709" s="28" t="s">
        <v>2</v>
      </c>
      <c r="I709" s="28"/>
      <c r="J709" s="28"/>
      <c r="K709" s="80">
        <f>SUM(K714+K712+K717+K710+K720)</f>
        <v>4182.5</v>
      </c>
    </row>
    <row r="710" spans="1:11" s="18" customFormat="1" ht="30" hidden="1" customHeight="1" x14ac:dyDescent="0.2">
      <c r="A710" s="156"/>
      <c r="B710" s="31" t="s">
        <v>541</v>
      </c>
      <c r="C710" s="100">
        <v>923</v>
      </c>
      <c r="D710" s="99" t="s">
        <v>7</v>
      </c>
      <c r="E710" s="99" t="s">
        <v>7</v>
      </c>
      <c r="F710" s="28" t="s">
        <v>30</v>
      </c>
      <c r="G710" s="28" t="s">
        <v>90</v>
      </c>
      <c r="H710" s="28" t="s">
        <v>2</v>
      </c>
      <c r="I710" s="28" t="s">
        <v>540</v>
      </c>
      <c r="J710" s="99"/>
      <c r="K710" s="80">
        <f>K711</f>
        <v>0</v>
      </c>
    </row>
    <row r="711" spans="1:11" s="18" customFormat="1" ht="29.45" hidden="1" customHeight="1" x14ac:dyDescent="0.2">
      <c r="A711" s="156"/>
      <c r="B711" s="1" t="s">
        <v>122</v>
      </c>
      <c r="C711" s="100">
        <v>923</v>
      </c>
      <c r="D711" s="99" t="s">
        <v>7</v>
      </c>
      <c r="E711" s="99" t="s">
        <v>7</v>
      </c>
      <c r="F711" s="28" t="s">
        <v>30</v>
      </c>
      <c r="G711" s="28" t="s">
        <v>90</v>
      </c>
      <c r="H711" s="28" t="s">
        <v>2</v>
      </c>
      <c r="I711" s="28" t="s">
        <v>540</v>
      </c>
      <c r="J711" s="99" t="s">
        <v>49</v>
      </c>
      <c r="K711" s="80"/>
    </row>
    <row r="712" spans="1:11" s="18" customFormat="1" ht="106.9" hidden="1" customHeight="1" x14ac:dyDescent="0.2">
      <c r="A712" s="156"/>
      <c r="B712" s="45" t="s">
        <v>299</v>
      </c>
      <c r="C712" s="100">
        <v>923</v>
      </c>
      <c r="D712" s="99" t="s">
        <v>7</v>
      </c>
      <c r="E712" s="99" t="s">
        <v>7</v>
      </c>
      <c r="F712" s="28" t="s">
        <v>30</v>
      </c>
      <c r="G712" s="28" t="s">
        <v>90</v>
      </c>
      <c r="H712" s="28" t="s">
        <v>2</v>
      </c>
      <c r="I712" s="99" t="s">
        <v>123</v>
      </c>
      <c r="J712" s="99"/>
      <c r="K712" s="80">
        <f>SUM(K713:K713)</f>
        <v>252</v>
      </c>
    </row>
    <row r="713" spans="1:11" s="18" customFormat="1" ht="50.25" hidden="1" customHeight="1" x14ac:dyDescent="0.2">
      <c r="A713" s="156"/>
      <c r="B713" s="1" t="s">
        <v>121</v>
      </c>
      <c r="C713" s="100">
        <v>923</v>
      </c>
      <c r="D713" s="99" t="s">
        <v>7</v>
      </c>
      <c r="E713" s="99" t="s">
        <v>7</v>
      </c>
      <c r="F713" s="28" t="s">
        <v>30</v>
      </c>
      <c r="G713" s="28" t="s">
        <v>90</v>
      </c>
      <c r="H713" s="28" t="s">
        <v>2</v>
      </c>
      <c r="I713" s="99" t="s">
        <v>123</v>
      </c>
      <c r="J713" s="99" t="s">
        <v>48</v>
      </c>
      <c r="K713" s="80">
        <v>252</v>
      </c>
    </row>
    <row r="714" spans="1:11" s="18" customFormat="1" ht="47.25" hidden="1" customHeight="1" x14ac:dyDescent="0.2">
      <c r="A714" s="156"/>
      <c r="B714" s="1" t="s">
        <v>176</v>
      </c>
      <c r="C714" s="100">
        <v>923</v>
      </c>
      <c r="D714" s="99" t="s">
        <v>7</v>
      </c>
      <c r="E714" s="99" t="s">
        <v>7</v>
      </c>
      <c r="F714" s="28" t="s">
        <v>30</v>
      </c>
      <c r="G714" s="28" t="s">
        <v>90</v>
      </c>
      <c r="H714" s="28" t="s">
        <v>2</v>
      </c>
      <c r="I714" s="28" t="s">
        <v>177</v>
      </c>
      <c r="J714" s="99"/>
      <c r="K714" s="80">
        <f>SUM(K715:K716)</f>
        <v>1965.2</v>
      </c>
    </row>
    <row r="715" spans="1:11" s="18" customFormat="1" ht="51" hidden="1" customHeight="1" x14ac:dyDescent="0.2">
      <c r="A715" s="156"/>
      <c r="B715" s="1" t="s">
        <v>121</v>
      </c>
      <c r="C715" s="100">
        <v>923</v>
      </c>
      <c r="D715" s="99" t="s">
        <v>7</v>
      </c>
      <c r="E715" s="99" t="s">
        <v>7</v>
      </c>
      <c r="F715" s="28" t="s">
        <v>30</v>
      </c>
      <c r="G715" s="28" t="s">
        <v>90</v>
      </c>
      <c r="H715" s="28" t="s">
        <v>2</v>
      </c>
      <c r="I715" s="28" t="s">
        <v>177</v>
      </c>
      <c r="J715" s="99" t="s">
        <v>48</v>
      </c>
      <c r="K715" s="80">
        <v>1855.2</v>
      </c>
    </row>
    <row r="716" spans="1:11" s="18" customFormat="1" ht="31.5" hidden="1" customHeight="1" x14ac:dyDescent="0.2">
      <c r="A716" s="156"/>
      <c r="B716" s="1" t="s">
        <v>122</v>
      </c>
      <c r="C716" s="100">
        <v>923</v>
      </c>
      <c r="D716" s="99" t="s">
        <v>7</v>
      </c>
      <c r="E716" s="99" t="s">
        <v>7</v>
      </c>
      <c r="F716" s="28" t="s">
        <v>30</v>
      </c>
      <c r="G716" s="28" t="s">
        <v>90</v>
      </c>
      <c r="H716" s="28" t="s">
        <v>2</v>
      </c>
      <c r="I716" s="28" t="s">
        <v>177</v>
      </c>
      <c r="J716" s="99" t="s">
        <v>49</v>
      </c>
      <c r="K716" s="80">
        <v>110</v>
      </c>
    </row>
    <row r="717" spans="1:11" s="18" customFormat="1" ht="94.5" hidden="1" customHeight="1" x14ac:dyDescent="0.2">
      <c r="A717" s="156"/>
      <c r="B717" s="32" t="s">
        <v>189</v>
      </c>
      <c r="C717" s="100">
        <v>923</v>
      </c>
      <c r="D717" s="99" t="s">
        <v>7</v>
      </c>
      <c r="E717" s="99" t="s">
        <v>7</v>
      </c>
      <c r="F717" s="28" t="s">
        <v>30</v>
      </c>
      <c r="G717" s="97">
        <v>1</v>
      </c>
      <c r="H717" s="28" t="s">
        <v>2</v>
      </c>
      <c r="I717" s="28" t="s">
        <v>80</v>
      </c>
      <c r="J717" s="28"/>
      <c r="K717" s="80">
        <f>SUM(K718:K719)</f>
        <v>982.6</v>
      </c>
    </row>
    <row r="718" spans="1:11" s="18" customFormat="1" ht="47.25" hidden="1" customHeight="1" x14ac:dyDescent="0.2">
      <c r="A718" s="156"/>
      <c r="B718" s="1" t="s">
        <v>121</v>
      </c>
      <c r="C718" s="100">
        <v>923</v>
      </c>
      <c r="D718" s="99" t="s">
        <v>7</v>
      </c>
      <c r="E718" s="99" t="s">
        <v>7</v>
      </c>
      <c r="F718" s="28" t="s">
        <v>30</v>
      </c>
      <c r="G718" s="97">
        <v>1</v>
      </c>
      <c r="H718" s="28" t="s">
        <v>2</v>
      </c>
      <c r="I718" s="28" t="s">
        <v>80</v>
      </c>
      <c r="J718" s="28" t="s">
        <v>48</v>
      </c>
      <c r="K718" s="80">
        <v>912.6</v>
      </c>
    </row>
    <row r="719" spans="1:11" s="18" customFormat="1" ht="31.5" hidden="1" customHeight="1" x14ac:dyDescent="0.2">
      <c r="A719" s="156"/>
      <c r="B719" s="1" t="s">
        <v>122</v>
      </c>
      <c r="C719" s="100">
        <v>923</v>
      </c>
      <c r="D719" s="99" t="s">
        <v>7</v>
      </c>
      <c r="E719" s="99" t="s">
        <v>7</v>
      </c>
      <c r="F719" s="28" t="s">
        <v>30</v>
      </c>
      <c r="G719" s="97">
        <v>1</v>
      </c>
      <c r="H719" s="28" t="s">
        <v>2</v>
      </c>
      <c r="I719" s="28" t="s">
        <v>80</v>
      </c>
      <c r="J719" s="28" t="s">
        <v>49</v>
      </c>
      <c r="K719" s="80">
        <v>70</v>
      </c>
    </row>
    <row r="720" spans="1:11" s="18" customFormat="1" ht="123" hidden="1" customHeight="1" x14ac:dyDescent="0.2">
      <c r="A720" s="156"/>
      <c r="B720" s="45" t="s">
        <v>594</v>
      </c>
      <c r="C720" s="100">
        <v>923</v>
      </c>
      <c r="D720" s="99" t="s">
        <v>7</v>
      </c>
      <c r="E720" s="99" t="s">
        <v>7</v>
      </c>
      <c r="F720" s="28" t="s">
        <v>30</v>
      </c>
      <c r="G720" s="97">
        <v>1</v>
      </c>
      <c r="H720" s="28" t="s">
        <v>2</v>
      </c>
      <c r="I720" s="28" t="s">
        <v>592</v>
      </c>
      <c r="J720" s="28"/>
      <c r="K720" s="80">
        <f>K721+K722</f>
        <v>982.7</v>
      </c>
    </row>
    <row r="721" spans="1:11" s="18" customFormat="1" ht="49.5" hidden="1" customHeight="1" x14ac:dyDescent="0.2">
      <c r="A721" s="156"/>
      <c r="B721" s="1" t="s">
        <v>121</v>
      </c>
      <c r="C721" s="100">
        <v>923</v>
      </c>
      <c r="D721" s="99" t="s">
        <v>7</v>
      </c>
      <c r="E721" s="99" t="s">
        <v>7</v>
      </c>
      <c r="F721" s="28" t="s">
        <v>30</v>
      </c>
      <c r="G721" s="97">
        <v>1</v>
      </c>
      <c r="H721" s="28" t="s">
        <v>2</v>
      </c>
      <c r="I721" s="28" t="s">
        <v>592</v>
      </c>
      <c r="J721" s="28" t="s">
        <v>48</v>
      </c>
      <c r="K721" s="80">
        <v>912.7</v>
      </c>
    </row>
    <row r="722" spans="1:11" s="18" customFormat="1" ht="33" hidden="1" customHeight="1" x14ac:dyDescent="0.2">
      <c r="A722" s="156"/>
      <c r="B722" s="1" t="s">
        <v>122</v>
      </c>
      <c r="C722" s="100">
        <v>923</v>
      </c>
      <c r="D722" s="99" t="s">
        <v>7</v>
      </c>
      <c r="E722" s="99" t="s">
        <v>7</v>
      </c>
      <c r="F722" s="28" t="s">
        <v>30</v>
      </c>
      <c r="G722" s="97">
        <v>1</v>
      </c>
      <c r="H722" s="28" t="s">
        <v>2</v>
      </c>
      <c r="I722" s="28" t="s">
        <v>592</v>
      </c>
      <c r="J722" s="28" t="s">
        <v>49</v>
      </c>
      <c r="K722" s="80">
        <v>70</v>
      </c>
    </row>
    <row r="723" spans="1:11" s="18" customFormat="1" ht="18" hidden="1" customHeight="1" x14ac:dyDescent="0.2">
      <c r="A723" s="156"/>
      <c r="B723" s="1" t="s">
        <v>146</v>
      </c>
      <c r="C723" s="100">
        <v>923</v>
      </c>
      <c r="D723" s="99" t="s">
        <v>7</v>
      </c>
      <c r="E723" s="99" t="s">
        <v>7</v>
      </c>
      <c r="F723" s="28" t="s">
        <v>30</v>
      </c>
      <c r="G723" s="28" t="s">
        <v>90</v>
      </c>
      <c r="H723" s="28" t="s">
        <v>4</v>
      </c>
      <c r="I723" s="28"/>
      <c r="J723" s="99"/>
      <c r="K723" s="80">
        <f>K724+K728+K730</f>
        <v>20722.900000000001</v>
      </c>
    </row>
    <row r="724" spans="1:11" s="18" customFormat="1" ht="18" hidden="1" customHeight="1" x14ac:dyDescent="0.2">
      <c r="A724" s="156"/>
      <c r="B724" s="1" t="s">
        <v>60</v>
      </c>
      <c r="C724" s="100">
        <v>923</v>
      </c>
      <c r="D724" s="99" t="s">
        <v>7</v>
      </c>
      <c r="E724" s="99" t="s">
        <v>7</v>
      </c>
      <c r="F724" s="28" t="s">
        <v>30</v>
      </c>
      <c r="G724" s="28" t="s">
        <v>90</v>
      </c>
      <c r="H724" s="28" t="s">
        <v>4</v>
      </c>
      <c r="I724" s="28" t="s">
        <v>78</v>
      </c>
      <c r="J724" s="99"/>
      <c r="K724" s="80">
        <f>K725+K726+K727</f>
        <v>20660.900000000001</v>
      </c>
    </row>
    <row r="725" spans="1:11" s="18" customFormat="1" ht="50.25" hidden="1" customHeight="1" x14ac:dyDescent="0.2">
      <c r="A725" s="156"/>
      <c r="B725" s="1" t="s">
        <v>121</v>
      </c>
      <c r="C725" s="100">
        <v>923</v>
      </c>
      <c r="D725" s="99" t="s">
        <v>7</v>
      </c>
      <c r="E725" s="99" t="s">
        <v>7</v>
      </c>
      <c r="F725" s="28" t="s">
        <v>30</v>
      </c>
      <c r="G725" s="28" t="s">
        <v>90</v>
      </c>
      <c r="H725" s="28" t="s">
        <v>4</v>
      </c>
      <c r="I725" s="28" t="s">
        <v>78</v>
      </c>
      <c r="J725" s="99" t="s">
        <v>48</v>
      </c>
      <c r="K725" s="80">
        <v>20196.900000000001</v>
      </c>
    </row>
    <row r="726" spans="1:11" s="18" customFormat="1" ht="31.5" hidden="1" customHeight="1" x14ac:dyDescent="0.2">
      <c r="A726" s="156"/>
      <c r="B726" s="1" t="s">
        <v>122</v>
      </c>
      <c r="C726" s="100">
        <v>923</v>
      </c>
      <c r="D726" s="99" t="s">
        <v>7</v>
      </c>
      <c r="E726" s="99" t="s">
        <v>7</v>
      </c>
      <c r="F726" s="28" t="s">
        <v>30</v>
      </c>
      <c r="G726" s="28" t="s">
        <v>90</v>
      </c>
      <c r="H726" s="28" t="s">
        <v>4</v>
      </c>
      <c r="I726" s="28" t="s">
        <v>78</v>
      </c>
      <c r="J726" s="99" t="s">
        <v>49</v>
      </c>
      <c r="K726" s="80">
        <v>464</v>
      </c>
    </row>
    <row r="727" spans="1:11" s="18" customFormat="1" ht="18" hidden="1" customHeight="1" x14ac:dyDescent="0.2">
      <c r="A727" s="156"/>
      <c r="B727" s="37" t="s">
        <v>50</v>
      </c>
      <c r="C727" s="100">
        <v>923</v>
      </c>
      <c r="D727" s="99" t="s">
        <v>7</v>
      </c>
      <c r="E727" s="99" t="s">
        <v>7</v>
      </c>
      <c r="F727" s="28" t="s">
        <v>30</v>
      </c>
      <c r="G727" s="28" t="s">
        <v>90</v>
      </c>
      <c r="H727" s="28" t="s">
        <v>4</v>
      </c>
      <c r="I727" s="28" t="s">
        <v>78</v>
      </c>
      <c r="J727" s="99" t="s">
        <v>51</v>
      </c>
      <c r="K727" s="80"/>
    </row>
    <row r="728" spans="1:11" s="18" customFormat="1" ht="18" hidden="1" customHeight="1" x14ac:dyDescent="0.2">
      <c r="A728" s="156"/>
      <c r="B728" s="37" t="s">
        <v>228</v>
      </c>
      <c r="C728" s="100">
        <v>923</v>
      </c>
      <c r="D728" s="28" t="s">
        <v>7</v>
      </c>
      <c r="E728" s="28" t="s">
        <v>7</v>
      </c>
      <c r="F728" s="28" t="s">
        <v>30</v>
      </c>
      <c r="G728" s="97">
        <v>1</v>
      </c>
      <c r="H728" s="28" t="s">
        <v>4</v>
      </c>
      <c r="I728" s="28" t="s">
        <v>227</v>
      </c>
      <c r="J728" s="28"/>
      <c r="K728" s="80">
        <f t="shared" ref="K728:K754" si="31">SUM(K729)</f>
        <v>62</v>
      </c>
    </row>
    <row r="729" spans="1:11" s="18" customFormat="1" ht="31.5" hidden="1" customHeight="1" x14ac:dyDescent="0.2">
      <c r="A729" s="156"/>
      <c r="B729" s="37" t="s">
        <v>122</v>
      </c>
      <c r="C729" s="100">
        <v>923</v>
      </c>
      <c r="D729" s="28" t="s">
        <v>7</v>
      </c>
      <c r="E729" s="28" t="s">
        <v>7</v>
      </c>
      <c r="F729" s="28" t="s">
        <v>30</v>
      </c>
      <c r="G729" s="97">
        <v>1</v>
      </c>
      <c r="H729" s="28" t="s">
        <v>4</v>
      </c>
      <c r="I729" s="28" t="s">
        <v>227</v>
      </c>
      <c r="J729" s="28" t="s">
        <v>49</v>
      </c>
      <c r="K729" s="80">
        <v>62</v>
      </c>
    </row>
    <row r="730" spans="1:11" s="18" customFormat="1" ht="31.5" hidden="1" customHeight="1" x14ac:dyDescent="0.2">
      <c r="A730" s="156"/>
      <c r="B730" s="37" t="s">
        <v>235</v>
      </c>
      <c r="C730" s="100">
        <v>923</v>
      </c>
      <c r="D730" s="28" t="s">
        <v>7</v>
      </c>
      <c r="E730" s="28" t="s">
        <v>7</v>
      </c>
      <c r="F730" s="28" t="s">
        <v>30</v>
      </c>
      <c r="G730" s="97">
        <v>1</v>
      </c>
      <c r="H730" s="28" t="s">
        <v>4</v>
      </c>
      <c r="I730" s="28" t="s">
        <v>234</v>
      </c>
      <c r="J730" s="28"/>
      <c r="K730" s="80">
        <f>SUM(K731)</f>
        <v>0</v>
      </c>
    </row>
    <row r="731" spans="1:11" s="18" customFormat="1" ht="31.5" hidden="1" customHeight="1" x14ac:dyDescent="0.2">
      <c r="A731" s="156"/>
      <c r="B731" s="37" t="s">
        <v>122</v>
      </c>
      <c r="C731" s="100">
        <v>923</v>
      </c>
      <c r="D731" s="28" t="s">
        <v>7</v>
      </c>
      <c r="E731" s="28" t="s">
        <v>7</v>
      </c>
      <c r="F731" s="28" t="s">
        <v>30</v>
      </c>
      <c r="G731" s="97">
        <v>1</v>
      </c>
      <c r="H731" s="28" t="s">
        <v>4</v>
      </c>
      <c r="I731" s="28" t="s">
        <v>234</v>
      </c>
      <c r="J731" s="28" t="s">
        <v>49</v>
      </c>
      <c r="K731" s="80"/>
    </row>
    <row r="732" spans="1:11" s="18" customFormat="1" ht="18" hidden="1" customHeight="1" x14ac:dyDescent="0.2">
      <c r="A732" s="156"/>
      <c r="B732" s="37" t="s">
        <v>457</v>
      </c>
      <c r="C732" s="100">
        <v>923</v>
      </c>
      <c r="D732" s="99" t="s">
        <v>7</v>
      </c>
      <c r="E732" s="99" t="s">
        <v>7</v>
      </c>
      <c r="F732" s="28" t="s">
        <v>30</v>
      </c>
      <c r="G732" s="28" t="s">
        <v>90</v>
      </c>
      <c r="H732" s="28" t="s">
        <v>5</v>
      </c>
      <c r="I732" s="28"/>
      <c r="J732" s="99"/>
      <c r="K732" s="80">
        <f t="shared" ref="K732" si="32">SUM(K733)</f>
        <v>108775.7</v>
      </c>
    </row>
    <row r="733" spans="1:11" s="18" customFormat="1" ht="47.25" hidden="1" customHeight="1" x14ac:dyDescent="0.2">
      <c r="A733" s="156"/>
      <c r="B733" s="43" t="s">
        <v>66</v>
      </c>
      <c r="C733" s="100">
        <v>923</v>
      </c>
      <c r="D733" s="99" t="s">
        <v>7</v>
      </c>
      <c r="E733" s="99" t="s">
        <v>7</v>
      </c>
      <c r="F733" s="28" t="s">
        <v>30</v>
      </c>
      <c r="G733" s="28" t="s">
        <v>90</v>
      </c>
      <c r="H733" s="28" t="s">
        <v>5</v>
      </c>
      <c r="I733" s="28" t="s">
        <v>85</v>
      </c>
      <c r="J733" s="99"/>
      <c r="K733" s="80">
        <f>K734+K735+K736+K737</f>
        <v>108775.7</v>
      </c>
    </row>
    <row r="734" spans="1:11" s="18" customFormat="1" ht="46.9" hidden="1" customHeight="1" x14ac:dyDescent="0.2">
      <c r="A734" s="156"/>
      <c r="B734" s="1" t="s">
        <v>121</v>
      </c>
      <c r="C734" s="100">
        <v>923</v>
      </c>
      <c r="D734" s="99" t="s">
        <v>7</v>
      </c>
      <c r="E734" s="99" t="s">
        <v>7</v>
      </c>
      <c r="F734" s="28" t="s">
        <v>30</v>
      </c>
      <c r="G734" s="28" t="s">
        <v>90</v>
      </c>
      <c r="H734" s="28" t="s">
        <v>5</v>
      </c>
      <c r="I734" s="28" t="s">
        <v>85</v>
      </c>
      <c r="J734" s="99" t="s">
        <v>48</v>
      </c>
      <c r="K734" s="80">
        <v>22760.2</v>
      </c>
    </row>
    <row r="735" spans="1:11" s="18" customFormat="1" ht="31.5" hidden="1" customHeight="1" x14ac:dyDescent="0.2">
      <c r="A735" s="156"/>
      <c r="B735" s="1" t="s">
        <v>122</v>
      </c>
      <c r="C735" s="100">
        <v>923</v>
      </c>
      <c r="D735" s="99" t="s">
        <v>7</v>
      </c>
      <c r="E735" s="99" t="s">
        <v>7</v>
      </c>
      <c r="F735" s="28" t="s">
        <v>30</v>
      </c>
      <c r="G735" s="28" t="s">
        <v>90</v>
      </c>
      <c r="H735" s="28" t="s">
        <v>5</v>
      </c>
      <c r="I735" s="28" t="s">
        <v>85</v>
      </c>
      <c r="J735" s="99" t="s">
        <v>49</v>
      </c>
      <c r="K735" s="80">
        <v>3346.5</v>
      </c>
    </row>
    <row r="736" spans="1:11" s="18" customFormat="1" ht="31.5" hidden="1" customHeight="1" x14ac:dyDescent="0.2">
      <c r="A736" s="156"/>
      <c r="B736" s="34" t="s">
        <v>120</v>
      </c>
      <c r="C736" s="100">
        <v>923</v>
      </c>
      <c r="D736" s="99" t="s">
        <v>7</v>
      </c>
      <c r="E736" s="99" t="s">
        <v>7</v>
      </c>
      <c r="F736" s="28" t="s">
        <v>30</v>
      </c>
      <c r="G736" s="28" t="s">
        <v>90</v>
      </c>
      <c r="H736" s="28" t="s">
        <v>5</v>
      </c>
      <c r="I736" s="28" t="s">
        <v>85</v>
      </c>
      <c r="J736" s="99" t="s">
        <v>59</v>
      </c>
      <c r="K736" s="73">
        <f>12441.4+64547+5616.6</f>
        <v>82605</v>
      </c>
    </row>
    <row r="737" spans="1:11" s="18" customFormat="1" ht="18" hidden="1" customHeight="1" x14ac:dyDescent="0.2">
      <c r="A737" s="156"/>
      <c r="B737" s="34" t="s">
        <v>50</v>
      </c>
      <c r="C737" s="100">
        <v>923</v>
      </c>
      <c r="D737" s="99" t="s">
        <v>7</v>
      </c>
      <c r="E737" s="99" t="s">
        <v>7</v>
      </c>
      <c r="F737" s="28" t="s">
        <v>30</v>
      </c>
      <c r="G737" s="28" t="s">
        <v>90</v>
      </c>
      <c r="H737" s="28" t="s">
        <v>5</v>
      </c>
      <c r="I737" s="28" t="s">
        <v>85</v>
      </c>
      <c r="J737" s="99" t="s">
        <v>51</v>
      </c>
      <c r="K737" s="80">
        <v>64</v>
      </c>
    </row>
    <row r="738" spans="1:11" s="18" customFormat="1" ht="18" hidden="1" customHeight="1" x14ac:dyDescent="0.2">
      <c r="A738" s="156"/>
      <c r="B738" s="34" t="s">
        <v>490</v>
      </c>
      <c r="C738" s="100">
        <v>923</v>
      </c>
      <c r="D738" s="99" t="s">
        <v>7</v>
      </c>
      <c r="E738" s="99" t="s">
        <v>7</v>
      </c>
      <c r="F738" s="28" t="s">
        <v>30</v>
      </c>
      <c r="G738" s="28" t="s">
        <v>128</v>
      </c>
      <c r="H738" s="28"/>
      <c r="I738" s="28"/>
      <c r="J738" s="99"/>
      <c r="K738" s="80">
        <f>SUM(K739)</f>
        <v>2525</v>
      </c>
    </row>
    <row r="739" spans="1:11" s="18" customFormat="1" ht="18" hidden="1" customHeight="1" x14ac:dyDescent="0.2">
      <c r="A739" s="156"/>
      <c r="B739" s="34" t="s">
        <v>446</v>
      </c>
      <c r="C739" s="100">
        <v>923</v>
      </c>
      <c r="D739" s="99" t="s">
        <v>7</v>
      </c>
      <c r="E739" s="99" t="s">
        <v>7</v>
      </c>
      <c r="F739" s="28" t="s">
        <v>30</v>
      </c>
      <c r="G739" s="28" t="s">
        <v>128</v>
      </c>
      <c r="H739" s="28" t="s">
        <v>2</v>
      </c>
      <c r="I739" s="28"/>
      <c r="J739" s="99"/>
      <c r="K739" s="80">
        <f>SUM(K742+K740)</f>
        <v>2525</v>
      </c>
    </row>
    <row r="740" spans="1:11" s="18" customFormat="1" ht="18" hidden="1" customHeight="1" x14ac:dyDescent="0.2">
      <c r="A740" s="156"/>
      <c r="B740" s="34" t="s">
        <v>491</v>
      </c>
      <c r="C740" s="100">
        <v>923</v>
      </c>
      <c r="D740" s="99" t="s">
        <v>7</v>
      </c>
      <c r="E740" s="99" t="s">
        <v>7</v>
      </c>
      <c r="F740" s="28" t="s">
        <v>30</v>
      </c>
      <c r="G740" s="28" t="s">
        <v>128</v>
      </c>
      <c r="H740" s="28" t="s">
        <v>2</v>
      </c>
      <c r="I740" s="28" t="s">
        <v>542</v>
      </c>
      <c r="J740" s="99"/>
      <c r="K740" s="80">
        <f>K741</f>
        <v>525</v>
      </c>
    </row>
    <row r="741" spans="1:11" s="18" customFormat="1" ht="31.5" hidden="1" customHeight="1" x14ac:dyDescent="0.2">
      <c r="A741" s="156"/>
      <c r="B741" s="37" t="s">
        <v>122</v>
      </c>
      <c r="C741" s="100">
        <v>923</v>
      </c>
      <c r="D741" s="99" t="s">
        <v>7</v>
      </c>
      <c r="E741" s="99" t="s">
        <v>7</v>
      </c>
      <c r="F741" s="28" t="s">
        <v>30</v>
      </c>
      <c r="G741" s="28" t="s">
        <v>128</v>
      </c>
      <c r="H741" s="28" t="s">
        <v>2</v>
      </c>
      <c r="I741" s="28" t="s">
        <v>542</v>
      </c>
      <c r="J741" s="99" t="s">
        <v>49</v>
      </c>
      <c r="K741" s="80">
        <f>525</f>
        <v>525</v>
      </c>
    </row>
    <row r="742" spans="1:11" s="18" customFormat="1" ht="18" hidden="1" customHeight="1" x14ac:dyDescent="0.2">
      <c r="A742" s="156"/>
      <c r="B742" s="34" t="s">
        <v>491</v>
      </c>
      <c r="C742" s="100">
        <v>923</v>
      </c>
      <c r="D742" s="99" t="s">
        <v>7</v>
      </c>
      <c r="E742" s="99" t="s">
        <v>7</v>
      </c>
      <c r="F742" s="28" t="s">
        <v>30</v>
      </c>
      <c r="G742" s="28" t="s">
        <v>128</v>
      </c>
      <c r="H742" s="28" t="s">
        <v>2</v>
      </c>
      <c r="I742" s="28" t="s">
        <v>445</v>
      </c>
      <c r="J742" s="99"/>
      <c r="K742" s="80">
        <f>SUM(K743)</f>
        <v>2000</v>
      </c>
    </row>
    <row r="743" spans="1:11" s="18" customFormat="1" ht="31.5" hidden="1" customHeight="1" x14ac:dyDescent="0.2">
      <c r="A743" s="156"/>
      <c r="B743" s="37" t="s">
        <v>122</v>
      </c>
      <c r="C743" s="100">
        <v>923</v>
      </c>
      <c r="D743" s="99" t="s">
        <v>7</v>
      </c>
      <c r="E743" s="99" t="s">
        <v>7</v>
      </c>
      <c r="F743" s="28" t="s">
        <v>30</v>
      </c>
      <c r="G743" s="28" t="s">
        <v>128</v>
      </c>
      <c r="H743" s="28" t="s">
        <v>2</v>
      </c>
      <c r="I743" s="28" t="s">
        <v>445</v>
      </c>
      <c r="J743" s="99" t="s">
        <v>49</v>
      </c>
      <c r="K743" s="80">
        <v>2000</v>
      </c>
    </row>
    <row r="744" spans="1:11" s="18" customFormat="1" ht="18" hidden="1" customHeight="1" x14ac:dyDescent="0.2">
      <c r="A744" s="156"/>
      <c r="B744" s="37" t="s">
        <v>544</v>
      </c>
      <c r="C744" s="100">
        <v>923</v>
      </c>
      <c r="D744" s="99" t="s">
        <v>7</v>
      </c>
      <c r="E744" s="99" t="s">
        <v>7</v>
      </c>
      <c r="F744" s="28" t="s">
        <v>30</v>
      </c>
      <c r="G744" s="28" t="s">
        <v>95</v>
      </c>
      <c r="H744" s="28"/>
      <c r="I744" s="28"/>
      <c r="J744" s="99"/>
      <c r="K744" s="80">
        <f>K745</f>
        <v>599</v>
      </c>
    </row>
    <row r="745" spans="1:11" s="18" customFormat="1" ht="18" hidden="1" customHeight="1" x14ac:dyDescent="0.2">
      <c r="A745" s="156"/>
      <c r="B745" s="37" t="s">
        <v>545</v>
      </c>
      <c r="C745" s="100">
        <v>923</v>
      </c>
      <c r="D745" s="99" t="s">
        <v>7</v>
      </c>
      <c r="E745" s="99" t="s">
        <v>7</v>
      </c>
      <c r="F745" s="28" t="s">
        <v>30</v>
      </c>
      <c r="G745" s="28" t="s">
        <v>95</v>
      </c>
      <c r="H745" s="28" t="s">
        <v>2</v>
      </c>
      <c r="I745" s="28"/>
      <c r="J745" s="99"/>
      <c r="K745" s="80">
        <f>K746</f>
        <v>599</v>
      </c>
    </row>
    <row r="746" spans="1:11" s="18" customFormat="1" ht="31.5" hidden="1" customHeight="1" x14ac:dyDescent="0.2">
      <c r="A746" s="156"/>
      <c r="B746" s="37" t="s">
        <v>546</v>
      </c>
      <c r="C746" s="100">
        <v>923</v>
      </c>
      <c r="D746" s="99" t="s">
        <v>7</v>
      </c>
      <c r="E746" s="99" t="s">
        <v>7</v>
      </c>
      <c r="F746" s="28" t="s">
        <v>30</v>
      </c>
      <c r="G746" s="28" t="s">
        <v>95</v>
      </c>
      <c r="H746" s="28" t="s">
        <v>2</v>
      </c>
      <c r="I746" s="28" t="s">
        <v>543</v>
      </c>
      <c r="J746" s="99"/>
      <c r="K746" s="80">
        <f>K747+K748</f>
        <v>599</v>
      </c>
    </row>
    <row r="747" spans="1:11" s="18" customFormat="1" ht="31.5" hidden="1" customHeight="1" x14ac:dyDescent="0.2">
      <c r="A747" s="156"/>
      <c r="B747" s="37" t="s">
        <v>122</v>
      </c>
      <c r="C747" s="100">
        <v>923</v>
      </c>
      <c r="D747" s="99" t="s">
        <v>7</v>
      </c>
      <c r="E747" s="99" t="s">
        <v>7</v>
      </c>
      <c r="F747" s="28" t="s">
        <v>30</v>
      </c>
      <c r="G747" s="28" t="s">
        <v>95</v>
      </c>
      <c r="H747" s="28" t="s">
        <v>2</v>
      </c>
      <c r="I747" s="28" t="s">
        <v>543</v>
      </c>
      <c r="J747" s="99" t="s">
        <v>49</v>
      </c>
      <c r="K747" s="80">
        <v>599</v>
      </c>
    </row>
    <row r="748" spans="1:11" s="18" customFormat="1" ht="31.5" hidden="1" customHeight="1" x14ac:dyDescent="0.2">
      <c r="A748" s="156"/>
      <c r="B748" s="37" t="s">
        <v>75</v>
      </c>
      <c r="C748" s="100">
        <v>923</v>
      </c>
      <c r="D748" s="99" t="s">
        <v>7</v>
      </c>
      <c r="E748" s="99" t="s">
        <v>7</v>
      </c>
      <c r="F748" s="28" t="s">
        <v>30</v>
      </c>
      <c r="G748" s="28" t="s">
        <v>95</v>
      </c>
      <c r="H748" s="28" t="s">
        <v>2</v>
      </c>
      <c r="I748" s="28" t="s">
        <v>543</v>
      </c>
      <c r="J748" s="99" t="s">
        <v>54</v>
      </c>
      <c r="K748" s="80"/>
    </row>
    <row r="749" spans="1:11" s="18" customFormat="1" ht="18" hidden="1" customHeight="1" x14ac:dyDescent="0.2">
      <c r="A749" s="156"/>
      <c r="B749" s="37" t="s">
        <v>18</v>
      </c>
      <c r="C749" s="100">
        <v>923</v>
      </c>
      <c r="D749" s="28" t="s">
        <v>8</v>
      </c>
      <c r="E749" s="28"/>
      <c r="F749" s="28"/>
      <c r="G749" s="28"/>
      <c r="H749" s="28"/>
      <c r="I749" s="28"/>
      <c r="J749" s="28"/>
      <c r="K749" s="80">
        <f t="shared" si="31"/>
        <v>0</v>
      </c>
    </row>
    <row r="750" spans="1:11" s="18" customFormat="1" ht="18.75" hidden="1" customHeight="1" x14ac:dyDescent="0.2">
      <c r="A750" s="156"/>
      <c r="B750" s="37" t="s">
        <v>229</v>
      </c>
      <c r="C750" s="100">
        <v>923</v>
      </c>
      <c r="D750" s="28" t="s">
        <v>8</v>
      </c>
      <c r="E750" s="28" t="s">
        <v>7</v>
      </c>
      <c r="F750" s="28"/>
      <c r="G750" s="28"/>
      <c r="H750" s="28"/>
      <c r="I750" s="28"/>
      <c r="J750" s="99"/>
      <c r="K750" s="80">
        <f>SUM(K751)</f>
        <v>0</v>
      </c>
    </row>
    <row r="751" spans="1:11" s="18" customFormat="1" ht="18" hidden="1" customHeight="1" x14ac:dyDescent="0.2">
      <c r="A751" s="156"/>
      <c r="B751" s="43" t="s">
        <v>368</v>
      </c>
      <c r="C751" s="100">
        <v>923</v>
      </c>
      <c r="D751" s="28" t="s">
        <v>8</v>
      </c>
      <c r="E751" s="28" t="s">
        <v>7</v>
      </c>
      <c r="F751" s="28" t="s">
        <v>30</v>
      </c>
      <c r="G751" s="28"/>
      <c r="H751" s="28"/>
      <c r="I751" s="28"/>
      <c r="J751" s="99"/>
      <c r="K751" s="80">
        <f t="shared" si="31"/>
        <v>0</v>
      </c>
    </row>
    <row r="752" spans="1:11" s="18" customFormat="1" ht="31.5" hidden="1" customHeight="1" x14ac:dyDescent="0.2">
      <c r="A752" s="156"/>
      <c r="B752" s="37" t="s">
        <v>369</v>
      </c>
      <c r="C752" s="100">
        <v>923</v>
      </c>
      <c r="D752" s="28" t="s">
        <v>8</v>
      </c>
      <c r="E752" s="28" t="s">
        <v>7</v>
      </c>
      <c r="F752" s="28" t="s">
        <v>30</v>
      </c>
      <c r="G752" s="28" t="s">
        <v>90</v>
      </c>
      <c r="H752" s="28"/>
      <c r="I752" s="28"/>
      <c r="J752" s="99"/>
      <c r="K752" s="80">
        <f t="shared" si="31"/>
        <v>0</v>
      </c>
    </row>
    <row r="753" spans="1:11" s="18" customFormat="1" ht="18" hidden="1" customHeight="1" x14ac:dyDescent="0.2">
      <c r="A753" s="156"/>
      <c r="B753" s="37" t="s">
        <v>146</v>
      </c>
      <c r="C753" s="100">
        <v>923</v>
      </c>
      <c r="D753" s="28" t="s">
        <v>8</v>
      </c>
      <c r="E753" s="28" t="s">
        <v>7</v>
      </c>
      <c r="F753" s="28" t="s">
        <v>30</v>
      </c>
      <c r="G753" s="28" t="s">
        <v>90</v>
      </c>
      <c r="H753" s="28" t="s">
        <v>4</v>
      </c>
      <c r="I753" s="28"/>
      <c r="J753" s="99"/>
      <c r="K753" s="80">
        <f>SUM(K754)</f>
        <v>0</v>
      </c>
    </row>
    <row r="754" spans="1:11" s="18" customFormat="1" ht="18" hidden="1" customHeight="1" x14ac:dyDescent="0.2">
      <c r="A754" s="156"/>
      <c r="B754" s="37" t="s">
        <v>231</v>
      </c>
      <c r="C754" s="100">
        <v>923</v>
      </c>
      <c r="D754" s="28" t="s">
        <v>8</v>
      </c>
      <c r="E754" s="28" t="s">
        <v>7</v>
      </c>
      <c r="F754" s="28" t="s">
        <v>30</v>
      </c>
      <c r="G754" s="28" t="s">
        <v>90</v>
      </c>
      <c r="H754" s="28" t="s">
        <v>4</v>
      </c>
      <c r="I754" s="28" t="s">
        <v>230</v>
      </c>
      <c r="J754" s="99"/>
      <c r="K754" s="80">
        <f t="shared" si="31"/>
        <v>0</v>
      </c>
    </row>
    <row r="755" spans="1:11" s="18" customFormat="1" ht="31.5" hidden="1" customHeight="1" x14ac:dyDescent="0.2">
      <c r="A755" s="156"/>
      <c r="B755" s="37" t="s">
        <v>122</v>
      </c>
      <c r="C755" s="100">
        <v>923</v>
      </c>
      <c r="D755" s="28" t="s">
        <v>8</v>
      </c>
      <c r="E755" s="28" t="s">
        <v>7</v>
      </c>
      <c r="F755" s="28" t="s">
        <v>30</v>
      </c>
      <c r="G755" s="28" t="s">
        <v>90</v>
      </c>
      <c r="H755" s="28" t="s">
        <v>4</v>
      </c>
      <c r="I755" s="28" t="s">
        <v>230</v>
      </c>
      <c r="J755" s="99" t="s">
        <v>49</v>
      </c>
      <c r="K755" s="80"/>
    </row>
    <row r="756" spans="1:11" s="18" customFormat="1" ht="18" hidden="1" customHeight="1" x14ac:dyDescent="0.2">
      <c r="A756" s="98"/>
      <c r="B756" s="37" t="s">
        <v>20</v>
      </c>
      <c r="C756" s="100">
        <v>923</v>
      </c>
      <c r="D756" s="28" t="s">
        <v>21</v>
      </c>
      <c r="E756" s="28"/>
      <c r="F756" s="28"/>
      <c r="G756" s="28"/>
      <c r="H756" s="28"/>
      <c r="I756" s="28"/>
      <c r="J756" s="99"/>
      <c r="K756" s="80">
        <f t="shared" ref="K756:K761" si="33">K757</f>
        <v>4500</v>
      </c>
    </row>
    <row r="757" spans="1:11" s="18" customFormat="1" ht="18" hidden="1" customHeight="1" x14ac:dyDescent="0.2">
      <c r="A757" s="98"/>
      <c r="B757" s="3" t="s">
        <v>28</v>
      </c>
      <c r="C757" s="100">
        <v>923</v>
      </c>
      <c r="D757" s="28" t="s">
        <v>21</v>
      </c>
      <c r="E757" s="28" t="s">
        <v>5</v>
      </c>
      <c r="F757" s="28"/>
      <c r="G757" s="97"/>
      <c r="H757" s="28"/>
      <c r="I757" s="28"/>
      <c r="J757" s="28"/>
      <c r="K757" s="80">
        <f t="shared" si="33"/>
        <v>4500</v>
      </c>
    </row>
    <row r="758" spans="1:11" s="18" customFormat="1" ht="31.5" hidden="1" customHeight="1" x14ac:dyDescent="0.2">
      <c r="A758" s="98"/>
      <c r="B758" s="31" t="s">
        <v>346</v>
      </c>
      <c r="C758" s="100">
        <v>923</v>
      </c>
      <c r="D758" s="28" t="s">
        <v>21</v>
      </c>
      <c r="E758" s="28" t="s">
        <v>5</v>
      </c>
      <c r="F758" s="28" t="s">
        <v>97</v>
      </c>
      <c r="G758" s="28"/>
      <c r="H758" s="28"/>
      <c r="I758" s="28"/>
      <c r="J758" s="99"/>
      <c r="K758" s="80">
        <f t="shared" si="33"/>
        <v>4500</v>
      </c>
    </row>
    <row r="759" spans="1:11" s="18" customFormat="1" ht="31.5" hidden="1" customHeight="1" x14ac:dyDescent="0.2">
      <c r="A759" s="98"/>
      <c r="B759" s="31" t="s">
        <v>347</v>
      </c>
      <c r="C759" s="100">
        <v>923</v>
      </c>
      <c r="D759" s="28" t="s">
        <v>21</v>
      </c>
      <c r="E759" s="28" t="s">
        <v>5</v>
      </c>
      <c r="F759" s="28" t="s">
        <v>97</v>
      </c>
      <c r="G759" s="28" t="s">
        <v>90</v>
      </c>
      <c r="H759" s="28"/>
      <c r="I759" s="28"/>
      <c r="J759" s="28"/>
      <c r="K759" s="80">
        <f t="shared" si="33"/>
        <v>4500</v>
      </c>
    </row>
    <row r="760" spans="1:11" s="18" customFormat="1" ht="31.5" hidden="1" customHeight="1" x14ac:dyDescent="0.2">
      <c r="A760" s="98"/>
      <c r="B760" s="1" t="s">
        <v>180</v>
      </c>
      <c r="C760" s="100">
        <v>923</v>
      </c>
      <c r="D760" s="28" t="s">
        <v>21</v>
      </c>
      <c r="E760" s="28" t="s">
        <v>5</v>
      </c>
      <c r="F760" s="28" t="s">
        <v>97</v>
      </c>
      <c r="G760" s="28" t="s">
        <v>90</v>
      </c>
      <c r="H760" s="28" t="s">
        <v>2</v>
      </c>
      <c r="I760" s="28"/>
      <c r="J760" s="28"/>
      <c r="K760" s="80">
        <f t="shared" si="33"/>
        <v>4500</v>
      </c>
    </row>
    <row r="761" spans="1:11" s="18" customFormat="1" ht="31.5" hidden="1" customHeight="1" x14ac:dyDescent="0.2">
      <c r="A761" s="98"/>
      <c r="B761" s="31" t="s">
        <v>348</v>
      </c>
      <c r="C761" s="100">
        <v>923</v>
      </c>
      <c r="D761" s="28" t="s">
        <v>21</v>
      </c>
      <c r="E761" s="28" t="s">
        <v>5</v>
      </c>
      <c r="F761" s="28" t="s">
        <v>97</v>
      </c>
      <c r="G761" s="28" t="s">
        <v>90</v>
      </c>
      <c r="H761" s="28" t="s">
        <v>2</v>
      </c>
      <c r="I761" s="28" t="s">
        <v>98</v>
      </c>
      <c r="J761" s="28"/>
      <c r="K761" s="80">
        <f t="shared" si="33"/>
        <v>4500</v>
      </c>
    </row>
    <row r="762" spans="1:11" s="18" customFormat="1" ht="18" hidden="1" customHeight="1" x14ac:dyDescent="0.2">
      <c r="A762" s="98"/>
      <c r="B762" s="1" t="s">
        <v>55</v>
      </c>
      <c r="C762" s="100">
        <v>923</v>
      </c>
      <c r="D762" s="28" t="s">
        <v>21</v>
      </c>
      <c r="E762" s="28" t="s">
        <v>5</v>
      </c>
      <c r="F762" s="28" t="s">
        <v>97</v>
      </c>
      <c r="G762" s="28" t="s">
        <v>90</v>
      </c>
      <c r="H762" s="28" t="s">
        <v>2</v>
      </c>
      <c r="I762" s="28" t="s">
        <v>98</v>
      </c>
      <c r="J762" s="28" t="s">
        <v>56</v>
      </c>
      <c r="K762" s="80">
        <v>4500</v>
      </c>
    </row>
    <row r="763" spans="1:11" s="18" customFormat="1" ht="31.5" hidden="1" customHeight="1" x14ac:dyDescent="0.2">
      <c r="A763" s="155">
        <v>9</v>
      </c>
      <c r="B763" s="1" t="s">
        <v>460</v>
      </c>
      <c r="C763" s="100">
        <v>925</v>
      </c>
      <c r="D763" s="99"/>
      <c r="E763" s="99"/>
      <c r="F763" s="99"/>
      <c r="G763" s="100"/>
      <c r="H763" s="99"/>
      <c r="I763" s="99"/>
      <c r="J763" s="99"/>
      <c r="K763" s="80" t="e">
        <f>SUM(K764+K771+K969)</f>
        <v>#REF!</v>
      </c>
    </row>
    <row r="764" spans="1:11" s="18" customFormat="1" ht="18" hidden="1" customHeight="1" x14ac:dyDescent="0.2">
      <c r="A764" s="156"/>
      <c r="B764" s="1" t="s">
        <v>14</v>
      </c>
      <c r="C764" s="100">
        <v>925</v>
      </c>
      <c r="D764" s="99" t="s">
        <v>5</v>
      </c>
      <c r="E764" s="99"/>
      <c r="F764" s="99"/>
      <c r="G764" s="100"/>
      <c r="H764" s="99"/>
      <c r="I764" s="99"/>
      <c r="J764" s="99"/>
      <c r="K764" s="80">
        <f>SUM(K765)</f>
        <v>264.10000000000002</v>
      </c>
    </row>
    <row r="765" spans="1:11" s="18" customFormat="1" ht="31.5" hidden="1" customHeight="1" x14ac:dyDescent="0.2">
      <c r="A765" s="156"/>
      <c r="B765" s="1" t="s">
        <v>129</v>
      </c>
      <c r="C765" s="100">
        <v>925</v>
      </c>
      <c r="D765" s="99" t="s">
        <v>5</v>
      </c>
      <c r="E765" s="28" t="s">
        <v>10</v>
      </c>
      <c r="F765" s="28"/>
      <c r="G765" s="97"/>
      <c r="H765" s="28"/>
      <c r="I765" s="28"/>
      <c r="J765" s="99"/>
      <c r="K765" s="80">
        <f>K766</f>
        <v>264.10000000000002</v>
      </c>
    </row>
    <row r="766" spans="1:11" s="18" customFormat="1" ht="18" hidden="1" customHeight="1" x14ac:dyDescent="0.2">
      <c r="A766" s="156"/>
      <c r="B766" s="31" t="s">
        <v>338</v>
      </c>
      <c r="C766" s="100">
        <v>925</v>
      </c>
      <c r="D766" s="28" t="s">
        <v>5</v>
      </c>
      <c r="E766" s="28" t="s">
        <v>10</v>
      </c>
      <c r="F766" s="28" t="s">
        <v>83</v>
      </c>
      <c r="G766" s="28"/>
      <c r="H766" s="28"/>
      <c r="I766" s="28"/>
      <c r="J766" s="99"/>
      <c r="K766" s="80">
        <f>K767</f>
        <v>264.10000000000002</v>
      </c>
    </row>
    <row r="767" spans="1:11" s="18" customFormat="1" ht="47.25" hidden="1" customHeight="1" x14ac:dyDescent="0.2">
      <c r="A767" s="156"/>
      <c r="B767" s="31" t="s">
        <v>339</v>
      </c>
      <c r="C767" s="100">
        <v>925</v>
      </c>
      <c r="D767" s="28" t="s">
        <v>5</v>
      </c>
      <c r="E767" s="28" t="s">
        <v>10</v>
      </c>
      <c r="F767" s="28" t="s">
        <v>83</v>
      </c>
      <c r="G767" s="28" t="s">
        <v>116</v>
      </c>
      <c r="H767" s="28"/>
      <c r="I767" s="28"/>
      <c r="J767" s="99"/>
      <c r="K767" s="80">
        <f>SUM(K768)</f>
        <v>264.10000000000002</v>
      </c>
    </row>
    <row r="768" spans="1:11" s="18" customFormat="1" ht="30.6" hidden="1" customHeight="1" x14ac:dyDescent="0.2">
      <c r="A768" s="156"/>
      <c r="B768" s="31" t="s">
        <v>130</v>
      </c>
      <c r="C768" s="100">
        <v>925</v>
      </c>
      <c r="D768" s="28" t="s">
        <v>5</v>
      </c>
      <c r="E768" s="28" t="s">
        <v>10</v>
      </c>
      <c r="F768" s="28" t="s">
        <v>83</v>
      </c>
      <c r="G768" s="28" t="s">
        <v>116</v>
      </c>
      <c r="H768" s="28" t="s">
        <v>2</v>
      </c>
      <c r="I768" s="28"/>
      <c r="J768" s="99"/>
      <c r="K768" s="80">
        <f>SUM(K769)</f>
        <v>264.10000000000002</v>
      </c>
    </row>
    <row r="769" spans="1:11" s="18" customFormat="1" ht="31.5" hidden="1" customHeight="1" x14ac:dyDescent="0.2">
      <c r="A769" s="156"/>
      <c r="B769" s="31" t="s">
        <v>131</v>
      </c>
      <c r="C769" s="100">
        <v>925</v>
      </c>
      <c r="D769" s="28" t="s">
        <v>5</v>
      </c>
      <c r="E769" s="28" t="s">
        <v>10</v>
      </c>
      <c r="F769" s="28" t="s">
        <v>83</v>
      </c>
      <c r="G769" s="28" t="s">
        <v>116</v>
      </c>
      <c r="H769" s="28" t="s">
        <v>2</v>
      </c>
      <c r="I769" s="28" t="s">
        <v>134</v>
      </c>
      <c r="J769" s="99"/>
      <c r="K769" s="80">
        <f>SUM(K770:K770)</f>
        <v>264.10000000000002</v>
      </c>
    </row>
    <row r="770" spans="1:11" s="18" customFormat="1" ht="31.5" hidden="1" customHeight="1" x14ac:dyDescent="0.2">
      <c r="A770" s="156"/>
      <c r="B770" s="1" t="s">
        <v>122</v>
      </c>
      <c r="C770" s="100">
        <v>925</v>
      </c>
      <c r="D770" s="28" t="s">
        <v>5</v>
      </c>
      <c r="E770" s="28" t="s">
        <v>10</v>
      </c>
      <c r="F770" s="28" t="s">
        <v>83</v>
      </c>
      <c r="G770" s="28" t="s">
        <v>116</v>
      </c>
      <c r="H770" s="28" t="s">
        <v>2</v>
      </c>
      <c r="I770" s="28" t="s">
        <v>134</v>
      </c>
      <c r="J770" s="99" t="s">
        <v>49</v>
      </c>
      <c r="K770" s="80">
        <f>24.6+15+71.5+103+50</f>
        <v>264.10000000000002</v>
      </c>
    </row>
    <row r="771" spans="1:11" s="18" customFormat="1" ht="18" hidden="1" customHeight="1" x14ac:dyDescent="0.2">
      <c r="A771" s="156"/>
      <c r="B771" s="1" t="s">
        <v>18</v>
      </c>
      <c r="C771" s="100">
        <v>925</v>
      </c>
      <c r="D771" s="28" t="s">
        <v>8</v>
      </c>
      <c r="E771" s="99"/>
      <c r="F771" s="99"/>
      <c r="G771" s="100"/>
      <c r="H771" s="99"/>
      <c r="I771" s="99"/>
      <c r="J771" s="99"/>
      <c r="K771" s="80" t="e">
        <f>SUM(K772+K809+K894+K870+K888+K795)</f>
        <v>#REF!</v>
      </c>
    </row>
    <row r="772" spans="1:11" s="18" customFormat="1" ht="18" hidden="1" customHeight="1" x14ac:dyDescent="0.2">
      <c r="A772" s="156"/>
      <c r="B772" s="1" t="s">
        <v>25</v>
      </c>
      <c r="C772" s="100">
        <v>925</v>
      </c>
      <c r="D772" s="99" t="s">
        <v>8</v>
      </c>
      <c r="E772" s="99" t="s">
        <v>2</v>
      </c>
      <c r="F772" s="99"/>
      <c r="G772" s="100"/>
      <c r="H772" s="99"/>
      <c r="I772" s="99"/>
      <c r="J772" s="99"/>
      <c r="K772" s="80">
        <f>SUM(K773+K800+K795)</f>
        <v>1048436.8999999999</v>
      </c>
    </row>
    <row r="773" spans="1:11" s="18" customFormat="1" ht="18" hidden="1" customHeight="1" x14ac:dyDescent="0.2">
      <c r="A773" s="156"/>
      <c r="B773" s="31" t="s">
        <v>370</v>
      </c>
      <c r="C773" s="100">
        <v>925</v>
      </c>
      <c r="D773" s="99" t="s">
        <v>8</v>
      </c>
      <c r="E773" s="99" t="s">
        <v>2</v>
      </c>
      <c r="F773" s="99" t="s">
        <v>2</v>
      </c>
      <c r="G773" s="100"/>
      <c r="H773" s="99"/>
      <c r="I773" s="99"/>
      <c r="J773" s="99"/>
      <c r="K773" s="80">
        <f t="shared" ref="K773" si="34">SUM(K774)</f>
        <v>1010406.7999999999</v>
      </c>
    </row>
    <row r="774" spans="1:11" s="18" customFormat="1" ht="19.5" hidden="1" customHeight="1" x14ac:dyDescent="0.2">
      <c r="A774" s="156"/>
      <c r="B774" s="31" t="s">
        <v>371</v>
      </c>
      <c r="C774" s="100">
        <v>925</v>
      </c>
      <c r="D774" s="99" t="s">
        <v>8</v>
      </c>
      <c r="E774" s="99" t="s">
        <v>2</v>
      </c>
      <c r="F774" s="99" t="s">
        <v>2</v>
      </c>
      <c r="G774" s="100">
        <v>1</v>
      </c>
      <c r="H774" s="99"/>
      <c r="I774" s="99"/>
      <c r="J774" s="99"/>
      <c r="K774" s="80">
        <f>SUM(K775+K792+K780+K787)</f>
        <v>1010406.7999999999</v>
      </c>
    </row>
    <row r="775" spans="1:11" s="18" customFormat="1" ht="63" hidden="1" customHeight="1" x14ac:dyDescent="0.2">
      <c r="A775" s="156"/>
      <c r="B775" s="31" t="s">
        <v>372</v>
      </c>
      <c r="C775" s="100">
        <v>925</v>
      </c>
      <c r="D775" s="99" t="s">
        <v>8</v>
      </c>
      <c r="E775" s="99" t="s">
        <v>2</v>
      </c>
      <c r="F775" s="99" t="s">
        <v>2</v>
      </c>
      <c r="G775" s="100">
        <v>1</v>
      </c>
      <c r="H775" s="99" t="s">
        <v>2</v>
      </c>
      <c r="I775" s="99"/>
      <c r="J775" s="99"/>
      <c r="K775" s="80">
        <f>K778+K776</f>
        <v>20097.599999999999</v>
      </c>
    </row>
    <row r="776" spans="1:11" s="18" customFormat="1" ht="31.5" hidden="1" customHeight="1" x14ac:dyDescent="0.2">
      <c r="A776" s="156"/>
      <c r="B776" s="31" t="s">
        <v>552</v>
      </c>
      <c r="C776" s="100">
        <v>925</v>
      </c>
      <c r="D776" s="99" t="s">
        <v>8</v>
      </c>
      <c r="E776" s="99" t="s">
        <v>2</v>
      </c>
      <c r="F776" s="28" t="s">
        <v>2</v>
      </c>
      <c r="G776" s="28" t="s">
        <v>90</v>
      </c>
      <c r="H776" s="28" t="s">
        <v>2</v>
      </c>
      <c r="I776" s="28" t="s">
        <v>484</v>
      </c>
      <c r="J776" s="99"/>
      <c r="K776" s="80">
        <f>K777</f>
        <v>18241</v>
      </c>
    </row>
    <row r="777" spans="1:11" s="18" customFormat="1" ht="31.5" hidden="1" customHeight="1" x14ac:dyDescent="0.2">
      <c r="A777" s="156"/>
      <c r="B777" s="34" t="s">
        <v>120</v>
      </c>
      <c r="C777" s="100">
        <v>925</v>
      </c>
      <c r="D777" s="99" t="s">
        <v>8</v>
      </c>
      <c r="E777" s="99" t="s">
        <v>2</v>
      </c>
      <c r="F777" s="28" t="s">
        <v>2</v>
      </c>
      <c r="G777" s="28" t="s">
        <v>90</v>
      </c>
      <c r="H777" s="28" t="s">
        <v>2</v>
      </c>
      <c r="I777" s="28" t="s">
        <v>484</v>
      </c>
      <c r="J777" s="99" t="s">
        <v>59</v>
      </c>
      <c r="K777" s="80">
        <f>11522.8+3732.5+2985.7</f>
        <v>18241</v>
      </c>
    </row>
    <row r="778" spans="1:11" s="18" customFormat="1" ht="31.5" hidden="1" customHeight="1" x14ac:dyDescent="0.2">
      <c r="A778" s="156"/>
      <c r="B778" s="31" t="s">
        <v>275</v>
      </c>
      <c r="C778" s="100">
        <v>925</v>
      </c>
      <c r="D778" s="99" t="s">
        <v>8</v>
      </c>
      <c r="E778" s="99" t="s">
        <v>2</v>
      </c>
      <c r="F778" s="28" t="s">
        <v>2</v>
      </c>
      <c r="G778" s="28" t="s">
        <v>90</v>
      </c>
      <c r="H778" s="28" t="s">
        <v>2</v>
      </c>
      <c r="I778" s="28" t="s">
        <v>276</v>
      </c>
      <c r="J778" s="99"/>
      <c r="K778" s="80">
        <f>K779</f>
        <v>1856.6</v>
      </c>
    </row>
    <row r="779" spans="1:11" s="18" customFormat="1" ht="31.5" hidden="1" customHeight="1" x14ac:dyDescent="0.2">
      <c r="A779" s="156"/>
      <c r="B779" s="34" t="s">
        <v>120</v>
      </c>
      <c r="C779" s="100">
        <v>925</v>
      </c>
      <c r="D779" s="99" t="s">
        <v>8</v>
      </c>
      <c r="E779" s="99" t="s">
        <v>2</v>
      </c>
      <c r="F779" s="28" t="s">
        <v>2</v>
      </c>
      <c r="G779" s="28" t="s">
        <v>90</v>
      </c>
      <c r="H779" s="28" t="s">
        <v>2</v>
      </c>
      <c r="I779" s="28" t="s">
        <v>276</v>
      </c>
      <c r="J779" s="99" t="s">
        <v>59</v>
      </c>
      <c r="K779" s="80">
        <v>1856.6</v>
      </c>
    </row>
    <row r="780" spans="1:11" s="18" customFormat="1" ht="47.25" hidden="1" customHeight="1" x14ac:dyDescent="0.2">
      <c r="A780" s="156"/>
      <c r="B780" s="3" t="s">
        <v>107</v>
      </c>
      <c r="C780" s="100">
        <v>925</v>
      </c>
      <c r="D780" s="99" t="s">
        <v>8</v>
      </c>
      <c r="E780" s="99" t="s">
        <v>2</v>
      </c>
      <c r="F780" s="99" t="s">
        <v>2</v>
      </c>
      <c r="G780" s="100">
        <v>1</v>
      </c>
      <c r="H780" s="99" t="s">
        <v>4</v>
      </c>
      <c r="I780" s="99"/>
      <c r="J780" s="99"/>
      <c r="K780" s="80">
        <f>SUM(K785+K781+K783)</f>
        <v>989754.2</v>
      </c>
    </row>
    <row r="781" spans="1:11" s="18" customFormat="1" ht="47.25" hidden="1" customHeight="1" x14ac:dyDescent="0.2">
      <c r="A781" s="156"/>
      <c r="B781" s="3" t="s">
        <v>108</v>
      </c>
      <c r="C781" s="100">
        <v>925</v>
      </c>
      <c r="D781" s="99" t="s">
        <v>8</v>
      </c>
      <c r="E781" s="99" t="s">
        <v>2</v>
      </c>
      <c r="F781" s="99" t="s">
        <v>2</v>
      </c>
      <c r="G781" s="100">
        <v>1</v>
      </c>
      <c r="H781" s="99" t="s">
        <v>4</v>
      </c>
      <c r="I781" s="99" t="s">
        <v>85</v>
      </c>
      <c r="J781" s="99"/>
      <c r="K781" s="80">
        <f>SUM(K782)</f>
        <v>324713.2</v>
      </c>
    </row>
    <row r="782" spans="1:11" s="18" customFormat="1" ht="31.5" hidden="1" customHeight="1" x14ac:dyDescent="0.2">
      <c r="A782" s="156"/>
      <c r="B782" s="34" t="s">
        <v>120</v>
      </c>
      <c r="C782" s="100">
        <v>925</v>
      </c>
      <c r="D782" s="99" t="s">
        <v>8</v>
      </c>
      <c r="E782" s="99" t="s">
        <v>2</v>
      </c>
      <c r="F782" s="99" t="s">
        <v>2</v>
      </c>
      <c r="G782" s="100">
        <v>1</v>
      </c>
      <c r="H782" s="99" t="s">
        <v>4</v>
      </c>
      <c r="I782" s="99" t="s">
        <v>85</v>
      </c>
      <c r="J782" s="99" t="s">
        <v>59</v>
      </c>
      <c r="K782" s="80">
        <v>324713.2</v>
      </c>
    </row>
    <row r="783" spans="1:11" s="18" customFormat="1" ht="31.5" hidden="1" customHeight="1" x14ac:dyDescent="0.2">
      <c r="A783" s="156"/>
      <c r="B783" s="1" t="s">
        <v>212</v>
      </c>
      <c r="C783" s="100">
        <v>925</v>
      </c>
      <c r="D783" s="99" t="s">
        <v>8</v>
      </c>
      <c r="E783" s="99" t="s">
        <v>2</v>
      </c>
      <c r="F783" s="28" t="s">
        <v>2</v>
      </c>
      <c r="G783" s="28" t="s">
        <v>90</v>
      </c>
      <c r="H783" s="28" t="s">
        <v>4</v>
      </c>
      <c r="I783" s="28" t="s">
        <v>195</v>
      </c>
      <c r="J783" s="99"/>
      <c r="K783" s="80">
        <f>K784</f>
        <v>1712.3</v>
      </c>
    </row>
    <row r="784" spans="1:11" s="18" customFormat="1" ht="31.5" hidden="1" customHeight="1" x14ac:dyDescent="0.2">
      <c r="A784" s="156"/>
      <c r="B784" s="34" t="s">
        <v>120</v>
      </c>
      <c r="C784" s="100">
        <v>925</v>
      </c>
      <c r="D784" s="99" t="s">
        <v>8</v>
      </c>
      <c r="E784" s="99" t="s">
        <v>2</v>
      </c>
      <c r="F784" s="28" t="s">
        <v>2</v>
      </c>
      <c r="G784" s="28" t="s">
        <v>90</v>
      </c>
      <c r="H784" s="28" t="s">
        <v>4</v>
      </c>
      <c r="I784" s="28" t="s">
        <v>195</v>
      </c>
      <c r="J784" s="99" t="s">
        <v>59</v>
      </c>
      <c r="K784" s="80">
        <v>1712.3</v>
      </c>
    </row>
    <row r="785" spans="1:11" s="18" customFormat="1" ht="63" hidden="1" customHeight="1" x14ac:dyDescent="0.2">
      <c r="A785" s="156"/>
      <c r="B785" s="3" t="s">
        <v>199</v>
      </c>
      <c r="C785" s="100">
        <v>925</v>
      </c>
      <c r="D785" s="99" t="s">
        <v>8</v>
      </c>
      <c r="E785" s="99" t="s">
        <v>2</v>
      </c>
      <c r="F785" s="99" t="s">
        <v>2</v>
      </c>
      <c r="G785" s="100">
        <v>1</v>
      </c>
      <c r="H785" s="99" t="s">
        <v>4</v>
      </c>
      <c r="I785" s="99" t="s">
        <v>109</v>
      </c>
      <c r="J785" s="99"/>
      <c r="K785" s="80">
        <f>SUM(K786)</f>
        <v>663328.69999999995</v>
      </c>
    </row>
    <row r="786" spans="1:11" s="18" customFormat="1" ht="31.5" hidden="1" customHeight="1" x14ac:dyDescent="0.2">
      <c r="A786" s="156"/>
      <c r="B786" s="3" t="s">
        <v>120</v>
      </c>
      <c r="C786" s="100">
        <v>925</v>
      </c>
      <c r="D786" s="99" t="s">
        <v>8</v>
      </c>
      <c r="E786" s="99" t="s">
        <v>2</v>
      </c>
      <c r="F786" s="99" t="s">
        <v>2</v>
      </c>
      <c r="G786" s="100">
        <v>1</v>
      </c>
      <c r="H786" s="99" t="s">
        <v>4</v>
      </c>
      <c r="I786" s="99" t="s">
        <v>109</v>
      </c>
      <c r="J786" s="99" t="s">
        <v>59</v>
      </c>
      <c r="K786" s="80">
        <f>648936.1+14392.6</f>
        <v>663328.69999999995</v>
      </c>
    </row>
    <row r="787" spans="1:11" s="18" customFormat="1" ht="15.6" hidden="1" customHeight="1" x14ac:dyDescent="0.2">
      <c r="A787" s="156"/>
      <c r="B787" s="1" t="s">
        <v>111</v>
      </c>
      <c r="C787" s="100">
        <v>925</v>
      </c>
      <c r="D787" s="99" t="s">
        <v>8</v>
      </c>
      <c r="E787" s="99" t="s">
        <v>2</v>
      </c>
      <c r="F787" s="28" t="s">
        <v>2</v>
      </c>
      <c r="G787" s="28" t="s">
        <v>90</v>
      </c>
      <c r="H787" s="28" t="s">
        <v>6</v>
      </c>
      <c r="I787" s="28"/>
      <c r="J787" s="99"/>
      <c r="K787" s="80">
        <f>SUM(K790+K788)</f>
        <v>0</v>
      </c>
    </row>
    <row r="788" spans="1:11" s="18" customFormat="1" ht="78.75" hidden="1" customHeight="1" x14ac:dyDescent="0.2">
      <c r="A788" s="156"/>
      <c r="B788" s="1" t="s">
        <v>262</v>
      </c>
      <c r="C788" s="100">
        <v>925</v>
      </c>
      <c r="D788" s="99" t="s">
        <v>8</v>
      </c>
      <c r="E788" s="99" t="s">
        <v>2</v>
      </c>
      <c r="F788" s="28" t="s">
        <v>2</v>
      </c>
      <c r="G788" s="28" t="s">
        <v>90</v>
      </c>
      <c r="H788" s="28" t="s">
        <v>6</v>
      </c>
      <c r="I788" s="28" t="s">
        <v>206</v>
      </c>
      <c r="J788" s="99"/>
      <c r="K788" s="80">
        <f>K789</f>
        <v>0</v>
      </c>
    </row>
    <row r="789" spans="1:11" s="18" customFormat="1" ht="33.75" hidden="1" customHeight="1" x14ac:dyDescent="0.2">
      <c r="A789" s="156"/>
      <c r="B789" s="3" t="s">
        <v>120</v>
      </c>
      <c r="C789" s="100">
        <v>925</v>
      </c>
      <c r="D789" s="99" t="s">
        <v>8</v>
      </c>
      <c r="E789" s="99" t="s">
        <v>2</v>
      </c>
      <c r="F789" s="28" t="s">
        <v>2</v>
      </c>
      <c r="G789" s="28" t="s">
        <v>90</v>
      </c>
      <c r="H789" s="28" t="s">
        <v>6</v>
      </c>
      <c r="I789" s="28" t="s">
        <v>206</v>
      </c>
      <c r="J789" s="99" t="s">
        <v>59</v>
      </c>
      <c r="K789" s="80"/>
    </row>
    <row r="790" spans="1:11" s="18" customFormat="1" ht="18" hidden="1" customHeight="1" x14ac:dyDescent="0.2">
      <c r="A790" s="156"/>
      <c r="B790" s="1" t="s">
        <v>257</v>
      </c>
      <c r="C790" s="100">
        <v>925</v>
      </c>
      <c r="D790" s="99" t="s">
        <v>8</v>
      </c>
      <c r="E790" s="99" t="s">
        <v>2</v>
      </c>
      <c r="F790" s="28" t="s">
        <v>2</v>
      </c>
      <c r="G790" s="28" t="s">
        <v>90</v>
      </c>
      <c r="H790" s="28" t="s">
        <v>6</v>
      </c>
      <c r="I790" s="28" t="s">
        <v>256</v>
      </c>
      <c r="J790" s="99"/>
      <c r="K790" s="80">
        <f>SUM(K791)</f>
        <v>0</v>
      </c>
    </row>
    <row r="791" spans="1:11" s="18" customFormat="1" ht="31.5" hidden="1" customHeight="1" x14ac:dyDescent="0.2">
      <c r="A791" s="156"/>
      <c r="B791" s="34" t="s">
        <v>120</v>
      </c>
      <c r="C791" s="100">
        <v>925</v>
      </c>
      <c r="D791" s="99" t="s">
        <v>8</v>
      </c>
      <c r="E791" s="99" t="s">
        <v>2</v>
      </c>
      <c r="F791" s="28" t="s">
        <v>2</v>
      </c>
      <c r="G791" s="28" t="s">
        <v>90</v>
      </c>
      <c r="H791" s="28" t="s">
        <v>6</v>
      </c>
      <c r="I791" s="28" t="s">
        <v>256</v>
      </c>
      <c r="J791" s="99" t="s">
        <v>59</v>
      </c>
      <c r="K791" s="80"/>
    </row>
    <row r="792" spans="1:11" s="18" customFormat="1" ht="63" hidden="1" customHeight="1" x14ac:dyDescent="0.2">
      <c r="A792" s="156"/>
      <c r="B792" s="31" t="s">
        <v>105</v>
      </c>
      <c r="C792" s="100">
        <v>925</v>
      </c>
      <c r="D792" s="99" t="s">
        <v>8</v>
      </c>
      <c r="E792" s="99" t="s">
        <v>2</v>
      </c>
      <c r="F792" s="99" t="s">
        <v>2</v>
      </c>
      <c r="G792" s="100">
        <v>1</v>
      </c>
      <c r="H792" s="99" t="s">
        <v>30</v>
      </c>
      <c r="I792" s="99"/>
      <c r="J792" s="99"/>
      <c r="K792" s="80">
        <f t="shared" ref="K792:K793" si="35">SUM(K793)</f>
        <v>555</v>
      </c>
    </row>
    <row r="793" spans="1:11" s="18" customFormat="1" ht="94.5" hidden="1" customHeight="1" x14ac:dyDescent="0.2">
      <c r="A793" s="156"/>
      <c r="B793" s="46" t="s">
        <v>196</v>
      </c>
      <c r="C793" s="100">
        <v>925</v>
      </c>
      <c r="D793" s="99" t="s">
        <v>8</v>
      </c>
      <c r="E793" s="99" t="s">
        <v>2</v>
      </c>
      <c r="F793" s="99" t="s">
        <v>2</v>
      </c>
      <c r="G793" s="100">
        <v>1</v>
      </c>
      <c r="H793" s="99" t="s">
        <v>30</v>
      </c>
      <c r="I793" s="99" t="s">
        <v>106</v>
      </c>
      <c r="J793" s="99"/>
      <c r="K793" s="80">
        <f t="shared" si="35"/>
        <v>555</v>
      </c>
    </row>
    <row r="794" spans="1:11" s="18" customFormat="1" ht="31.5" hidden="1" customHeight="1" x14ac:dyDescent="0.2">
      <c r="A794" s="156"/>
      <c r="B794" s="3" t="s">
        <v>120</v>
      </c>
      <c r="C794" s="100">
        <v>925</v>
      </c>
      <c r="D794" s="99" t="s">
        <v>8</v>
      </c>
      <c r="E794" s="99" t="s">
        <v>2</v>
      </c>
      <c r="F794" s="99" t="s">
        <v>2</v>
      </c>
      <c r="G794" s="100">
        <v>1</v>
      </c>
      <c r="H794" s="99" t="s">
        <v>30</v>
      </c>
      <c r="I794" s="99" t="s">
        <v>106</v>
      </c>
      <c r="J794" s="99" t="s">
        <v>59</v>
      </c>
      <c r="K794" s="80">
        <v>555</v>
      </c>
    </row>
    <row r="795" spans="1:11" s="18" customFormat="1" ht="18.75" hidden="1" customHeight="1" x14ac:dyDescent="0.2">
      <c r="A795" s="156"/>
      <c r="B795" s="31" t="s">
        <v>368</v>
      </c>
      <c r="C795" s="100">
        <v>925</v>
      </c>
      <c r="D795" s="99" t="s">
        <v>8</v>
      </c>
      <c r="E795" s="99" t="s">
        <v>2</v>
      </c>
      <c r="F795" s="28" t="s">
        <v>30</v>
      </c>
      <c r="G795" s="28"/>
      <c r="H795" s="28"/>
      <c r="I795" s="28"/>
      <c r="J795" s="28"/>
      <c r="K795" s="80">
        <f>K796</f>
        <v>0</v>
      </c>
    </row>
    <row r="796" spans="1:11" s="18" customFormat="1" ht="31.5" hidden="1" customHeight="1" x14ac:dyDescent="0.2">
      <c r="A796" s="156"/>
      <c r="B796" s="47" t="s">
        <v>369</v>
      </c>
      <c r="C796" s="100">
        <v>925</v>
      </c>
      <c r="D796" s="99" t="s">
        <v>8</v>
      </c>
      <c r="E796" s="99" t="s">
        <v>2</v>
      </c>
      <c r="F796" s="28" t="s">
        <v>30</v>
      </c>
      <c r="G796" s="28" t="s">
        <v>90</v>
      </c>
      <c r="H796" s="28"/>
      <c r="I796" s="28"/>
      <c r="J796" s="28"/>
      <c r="K796" s="80">
        <f>K797</f>
        <v>0</v>
      </c>
    </row>
    <row r="797" spans="1:11" s="18" customFormat="1" ht="47.25" hidden="1" customHeight="1" x14ac:dyDescent="0.2">
      <c r="A797" s="156"/>
      <c r="B797" s="31" t="s">
        <v>375</v>
      </c>
      <c r="C797" s="100">
        <v>925</v>
      </c>
      <c r="D797" s="99" t="s">
        <v>8</v>
      </c>
      <c r="E797" s="99" t="s">
        <v>2</v>
      </c>
      <c r="F797" s="28" t="s">
        <v>30</v>
      </c>
      <c r="G797" s="28" t="s">
        <v>90</v>
      </c>
      <c r="H797" s="28" t="s">
        <v>2</v>
      </c>
      <c r="I797" s="28"/>
      <c r="J797" s="99"/>
      <c r="K797" s="80">
        <f>K798</f>
        <v>0</v>
      </c>
    </row>
    <row r="798" spans="1:11" s="18" customFormat="1" ht="31.5" hidden="1" customHeight="1" x14ac:dyDescent="0.2">
      <c r="A798" s="156"/>
      <c r="B798" s="31" t="s">
        <v>307</v>
      </c>
      <c r="C798" s="100">
        <v>925</v>
      </c>
      <c r="D798" s="99" t="s">
        <v>8</v>
      </c>
      <c r="E798" s="99" t="s">
        <v>2</v>
      </c>
      <c r="F798" s="28" t="s">
        <v>30</v>
      </c>
      <c r="G798" s="28" t="s">
        <v>90</v>
      </c>
      <c r="H798" s="28" t="s">
        <v>2</v>
      </c>
      <c r="I798" s="28" t="s">
        <v>308</v>
      </c>
      <c r="J798" s="99"/>
      <c r="K798" s="80">
        <f>K799</f>
        <v>0</v>
      </c>
    </row>
    <row r="799" spans="1:11" s="18" customFormat="1" ht="31.5" hidden="1" customHeight="1" x14ac:dyDescent="0.2">
      <c r="A799" s="156"/>
      <c r="B799" s="34" t="s">
        <v>120</v>
      </c>
      <c r="C799" s="100">
        <v>925</v>
      </c>
      <c r="D799" s="99" t="s">
        <v>8</v>
      </c>
      <c r="E799" s="99" t="s">
        <v>2</v>
      </c>
      <c r="F799" s="28" t="s">
        <v>30</v>
      </c>
      <c r="G799" s="28" t="s">
        <v>90</v>
      </c>
      <c r="H799" s="28" t="s">
        <v>2</v>
      </c>
      <c r="I799" s="28" t="s">
        <v>308</v>
      </c>
      <c r="J799" s="99" t="s">
        <v>59</v>
      </c>
      <c r="K799" s="80"/>
    </row>
    <row r="800" spans="1:11" s="18" customFormat="1" ht="31.5" hidden="1" customHeight="1" x14ac:dyDescent="0.2">
      <c r="A800" s="156"/>
      <c r="B800" s="31" t="s">
        <v>143</v>
      </c>
      <c r="C800" s="100">
        <v>925</v>
      </c>
      <c r="D800" s="99" t="s">
        <v>8</v>
      </c>
      <c r="E800" s="99" t="s">
        <v>2</v>
      </c>
      <c r="F800" s="99" t="s">
        <v>40</v>
      </c>
      <c r="G800" s="100"/>
      <c r="H800" s="99"/>
      <c r="I800" s="99"/>
      <c r="J800" s="99"/>
      <c r="K800" s="80">
        <f>SUM(K801+K805)</f>
        <v>38030.1</v>
      </c>
    </row>
    <row r="801" spans="1:11" s="18" customFormat="1" ht="18" hidden="1" customHeight="1" x14ac:dyDescent="0.2">
      <c r="A801" s="156"/>
      <c r="B801" s="31" t="s">
        <v>162</v>
      </c>
      <c r="C801" s="100">
        <v>925</v>
      </c>
      <c r="D801" s="99" t="s">
        <v>8</v>
      </c>
      <c r="E801" s="99" t="s">
        <v>2</v>
      </c>
      <c r="F801" s="99" t="s">
        <v>40</v>
      </c>
      <c r="G801" s="100">
        <v>2</v>
      </c>
      <c r="H801" s="99"/>
      <c r="I801" s="99"/>
      <c r="J801" s="99"/>
      <c r="K801" s="80">
        <f>K802</f>
        <v>13560.4</v>
      </c>
    </row>
    <row r="802" spans="1:11" s="18" customFormat="1" ht="31.5" hidden="1" customHeight="1" x14ac:dyDescent="0.2">
      <c r="A802" s="156"/>
      <c r="B802" s="31" t="s">
        <v>192</v>
      </c>
      <c r="C802" s="100">
        <v>925</v>
      </c>
      <c r="D802" s="99" t="s">
        <v>8</v>
      </c>
      <c r="E802" s="99" t="s">
        <v>2</v>
      </c>
      <c r="F802" s="99" t="s">
        <v>40</v>
      </c>
      <c r="G802" s="100">
        <v>2</v>
      </c>
      <c r="H802" s="99" t="s">
        <v>4</v>
      </c>
      <c r="I802" s="99"/>
      <c r="J802" s="99"/>
      <c r="K802" s="80">
        <f>K803</f>
        <v>13560.4</v>
      </c>
    </row>
    <row r="803" spans="1:11" s="18" customFormat="1" ht="51" hidden="1" customHeight="1" x14ac:dyDescent="0.2">
      <c r="A803" s="156"/>
      <c r="B803" s="31" t="s">
        <v>216</v>
      </c>
      <c r="C803" s="100">
        <v>925</v>
      </c>
      <c r="D803" s="99" t="s">
        <v>8</v>
      </c>
      <c r="E803" s="99" t="s">
        <v>2</v>
      </c>
      <c r="F803" s="99" t="s">
        <v>40</v>
      </c>
      <c r="G803" s="100">
        <v>2</v>
      </c>
      <c r="H803" s="99" t="s">
        <v>4</v>
      </c>
      <c r="I803" s="99" t="s">
        <v>191</v>
      </c>
      <c r="J803" s="99"/>
      <c r="K803" s="80">
        <f>K804</f>
        <v>13560.4</v>
      </c>
    </row>
    <row r="804" spans="1:11" s="18" customFormat="1" ht="31.5" hidden="1" customHeight="1" x14ac:dyDescent="0.2">
      <c r="A804" s="156"/>
      <c r="B804" s="34" t="s">
        <v>120</v>
      </c>
      <c r="C804" s="100">
        <v>925</v>
      </c>
      <c r="D804" s="99" t="s">
        <v>8</v>
      </c>
      <c r="E804" s="99" t="s">
        <v>2</v>
      </c>
      <c r="F804" s="99" t="s">
        <v>40</v>
      </c>
      <c r="G804" s="100">
        <v>2</v>
      </c>
      <c r="H804" s="99" t="s">
        <v>4</v>
      </c>
      <c r="I804" s="99" t="s">
        <v>191</v>
      </c>
      <c r="J804" s="99" t="s">
        <v>59</v>
      </c>
      <c r="K804" s="80">
        <f>13400.4+60+100</f>
        <v>13560.4</v>
      </c>
    </row>
    <row r="805" spans="1:11" s="18" customFormat="1" ht="18" hidden="1" customHeight="1" x14ac:dyDescent="0.2">
      <c r="A805" s="156"/>
      <c r="B805" s="1" t="s">
        <v>373</v>
      </c>
      <c r="C805" s="100">
        <v>925</v>
      </c>
      <c r="D805" s="99" t="s">
        <v>8</v>
      </c>
      <c r="E805" s="99" t="s">
        <v>2</v>
      </c>
      <c r="F805" s="28" t="s">
        <v>40</v>
      </c>
      <c r="G805" s="28" t="s">
        <v>138</v>
      </c>
      <c r="H805" s="28"/>
      <c r="I805" s="28"/>
      <c r="J805" s="99"/>
      <c r="K805" s="80">
        <f>SUM(K806)</f>
        <v>24469.699999999997</v>
      </c>
    </row>
    <row r="806" spans="1:11" s="18" customFormat="1" ht="32.25" hidden="1" customHeight="1" x14ac:dyDescent="0.2">
      <c r="A806" s="156"/>
      <c r="B806" s="1" t="s">
        <v>376</v>
      </c>
      <c r="C806" s="100">
        <v>925</v>
      </c>
      <c r="D806" s="99" t="s">
        <v>8</v>
      </c>
      <c r="E806" s="99" t="s">
        <v>2</v>
      </c>
      <c r="F806" s="28" t="s">
        <v>40</v>
      </c>
      <c r="G806" s="28" t="s">
        <v>138</v>
      </c>
      <c r="H806" s="28" t="s">
        <v>2</v>
      </c>
      <c r="I806" s="28"/>
      <c r="J806" s="99"/>
      <c r="K806" s="80">
        <f>SUM(K807)</f>
        <v>24469.699999999997</v>
      </c>
    </row>
    <row r="807" spans="1:11" s="18" customFormat="1" ht="49.5" hidden="1" customHeight="1" x14ac:dyDescent="0.2">
      <c r="A807" s="156"/>
      <c r="B807" s="1" t="s">
        <v>377</v>
      </c>
      <c r="C807" s="100">
        <v>925</v>
      </c>
      <c r="D807" s="99" t="s">
        <v>8</v>
      </c>
      <c r="E807" s="99" t="s">
        <v>2</v>
      </c>
      <c r="F807" s="28" t="s">
        <v>40</v>
      </c>
      <c r="G807" s="28" t="s">
        <v>138</v>
      </c>
      <c r="H807" s="28" t="s">
        <v>2</v>
      </c>
      <c r="I807" s="28" t="s">
        <v>149</v>
      </c>
      <c r="J807" s="99"/>
      <c r="K807" s="80">
        <f>SUM(K808)</f>
        <v>24469.699999999997</v>
      </c>
    </row>
    <row r="808" spans="1:11" s="18" customFormat="1" ht="31.5" hidden="1" customHeight="1" x14ac:dyDescent="0.2">
      <c r="A808" s="156"/>
      <c r="B808" s="34" t="s">
        <v>120</v>
      </c>
      <c r="C808" s="100">
        <v>925</v>
      </c>
      <c r="D808" s="99" t="s">
        <v>8</v>
      </c>
      <c r="E808" s="99" t="s">
        <v>2</v>
      </c>
      <c r="F808" s="28" t="s">
        <v>40</v>
      </c>
      <c r="G808" s="28" t="s">
        <v>138</v>
      </c>
      <c r="H808" s="28" t="s">
        <v>2</v>
      </c>
      <c r="I808" s="28" t="s">
        <v>149</v>
      </c>
      <c r="J808" s="99" t="s">
        <v>59</v>
      </c>
      <c r="K808" s="80">
        <f>24360.6+40+69.1</f>
        <v>24469.699999999997</v>
      </c>
    </row>
    <row r="809" spans="1:11" s="18" customFormat="1" ht="18" hidden="1" customHeight="1" x14ac:dyDescent="0.2">
      <c r="A809" s="156"/>
      <c r="B809" s="1" t="s">
        <v>26</v>
      </c>
      <c r="C809" s="100">
        <v>925</v>
      </c>
      <c r="D809" s="99" t="s">
        <v>8</v>
      </c>
      <c r="E809" s="99" t="s">
        <v>4</v>
      </c>
      <c r="F809" s="99"/>
      <c r="G809" s="100"/>
      <c r="H809" s="99"/>
      <c r="I809" s="99"/>
      <c r="J809" s="99"/>
      <c r="K809" s="80" t="e">
        <f>SUM(K810+K861+#REF!)</f>
        <v>#REF!</v>
      </c>
    </row>
    <row r="810" spans="1:11" s="18" customFormat="1" ht="18" hidden="1" customHeight="1" x14ac:dyDescent="0.2">
      <c r="A810" s="156"/>
      <c r="B810" s="1" t="s">
        <v>370</v>
      </c>
      <c r="C810" s="100">
        <v>925</v>
      </c>
      <c r="D810" s="99" t="s">
        <v>8</v>
      </c>
      <c r="E810" s="99" t="s">
        <v>4</v>
      </c>
      <c r="F810" s="99" t="s">
        <v>2</v>
      </c>
      <c r="G810" s="100"/>
      <c r="H810" s="99"/>
      <c r="I810" s="99"/>
      <c r="J810" s="99"/>
      <c r="K810" s="80">
        <f>SUM(K811)</f>
        <v>1823515.4000000004</v>
      </c>
    </row>
    <row r="811" spans="1:11" s="18" customFormat="1" ht="16.5" hidden="1" customHeight="1" x14ac:dyDescent="0.2">
      <c r="A811" s="156"/>
      <c r="B811" s="31" t="s">
        <v>371</v>
      </c>
      <c r="C811" s="100">
        <v>925</v>
      </c>
      <c r="D811" s="99" t="s">
        <v>8</v>
      </c>
      <c r="E811" s="99" t="s">
        <v>4</v>
      </c>
      <c r="F811" s="99" t="s">
        <v>2</v>
      </c>
      <c r="G811" s="100">
        <v>1</v>
      </c>
      <c r="H811" s="99"/>
      <c r="I811" s="99"/>
      <c r="J811" s="99"/>
      <c r="K811" s="80">
        <f>SUM(K850+K817+K824+K845+K812+K853+K856)</f>
        <v>1823515.4000000004</v>
      </c>
    </row>
    <row r="812" spans="1:11" s="18" customFormat="1" ht="63" hidden="1" customHeight="1" x14ac:dyDescent="0.2">
      <c r="A812" s="156"/>
      <c r="B812" s="31" t="s">
        <v>374</v>
      </c>
      <c r="C812" s="100">
        <v>925</v>
      </c>
      <c r="D812" s="99" t="s">
        <v>8</v>
      </c>
      <c r="E812" s="99" t="s">
        <v>4</v>
      </c>
      <c r="F812" s="28" t="s">
        <v>2</v>
      </c>
      <c r="G812" s="28" t="s">
        <v>90</v>
      </c>
      <c r="H812" s="28" t="s">
        <v>2</v>
      </c>
      <c r="I812" s="28"/>
      <c r="J812" s="99"/>
      <c r="K812" s="80">
        <f>K815+K813</f>
        <v>16530.7</v>
      </c>
    </row>
    <row r="813" spans="1:11" s="18" customFormat="1" ht="31.5" hidden="1" customHeight="1" x14ac:dyDescent="0.2">
      <c r="A813" s="156"/>
      <c r="B813" s="31" t="s">
        <v>552</v>
      </c>
      <c r="C813" s="100">
        <v>925</v>
      </c>
      <c r="D813" s="99" t="s">
        <v>8</v>
      </c>
      <c r="E813" s="99" t="s">
        <v>4</v>
      </c>
      <c r="F813" s="28" t="s">
        <v>2</v>
      </c>
      <c r="G813" s="28" t="s">
        <v>90</v>
      </c>
      <c r="H813" s="28" t="s">
        <v>2</v>
      </c>
      <c r="I813" s="28" t="s">
        <v>484</v>
      </c>
      <c r="J813" s="99"/>
      <c r="K813" s="80">
        <f>K814</f>
        <v>16530.7</v>
      </c>
    </row>
    <row r="814" spans="1:11" s="18" customFormat="1" ht="31.5" hidden="1" customHeight="1" x14ac:dyDescent="0.2">
      <c r="A814" s="156"/>
      <c r="B814" s="34" t="s">
        <v>120</v>
      </c>
      <c r="C814" s="100">
        <v>925</v>
      </c>
      <c r="D814" s="99" t="s">
        <v>8</v>
      </c>
      <c r="E814" s="99" t="s">
        <v>4</v>
      </c>
      <c r="F814" s="28" t="s">
        <v>2</v>
      </c>
      <c r="G814" s="28" t="s">
        <v>90</v>
      </c>
      <c r="H814" s="28" t="s">
        <v>2</v>
      </c>
      <c r="I814" s="28" t="s">
        <v>484</v>
      </c>
      <c r="J814" s="99" t="s">
        <v>59</v>
      </c>
      <c r="K814" s="80">
        <v>16530.7</v>
      </c>
    </row>
    <row r="815" spans="1:11" s="18" customFormat="1" ht="31.5" hidden="1" customHeight="1" x14ac:dyDescent="0.2">
      <c r="A815" s="156"/>
      <c r="B815" s="31" t="s">
        <v>275</v>
      </c>
      <c r="C815" s="100">
        <v>925</v>
      </c>
      <c r="D815" s="99" t="s">
        <v>8</v>
      </c>
      <c r="E815" s="99" t="s">
        <v>4</v>
      </c>
      <c r="F815" s="28" t="s">
        <v>2</v>
      </c>
      <c r="G815" s="28" t="s">
        <v>90</v>
      </c>
      <c r="H815" s="28" t="s">
        <v>2</v>
      </c>
      <c r="I815" s="28" t="s">
        <v>276</v>
      </c>
      <c r="J815" s="99"/>
      <c r="K815" s="80">
        <f>K816</f>
        <v>0</v>
      </c>
    </row>
    <row r="816" spans="1:11" s="18" customFormat="1" ht="31.5" hidden="1" customHeight="1" x14ac:dyDescent="0.2">
      <c r="A816" s="156"/>
      <c r="B816" s="34" t="s">
        <v>120</v>
      </c>
      <c r="C816" s="100">
        <v>925</v>
      </c>
      <c r="D816" s="99" t="s">
        <v>8</v>
      </c>
      <c r="E816" s="99" t="s">
        <v>4</v>
      </c>
      <c r="F816" s="28" t="s">
        <v>2</v>
      </c>
      <c r="G816" s="28" t="s">
        <v>90</v>
      </c>
      <c r="H816" s="28" t="s">
        <v>2</v>
      </c>
      <c r="I816" s="28" t="s">
        <v>276</v>
      </c>
      <c r="J816" s="99" t="s">
        <v>59</v>
      </c>
      <c r="K816" s="80"/>
    </row>
    <row r="817" spans="1:11" s="18" customFormat="1" ht="52.5" hidden="1" customHeight="1" x14ac:dyDescent="0.2">
      <c r="A817" s="156"/>
      <c r="B817" s="31" t="s">
        <v>107</v>
      </c>
      <c r="C817" s="100">
        <v>925</v>
      </c>
      <c r="D817" s="99" t="s">
        <v>8</v>
      </c>
      <c r="E817" s="99" t="s">
        <v>4</v>
      </c>
      <c r="F817" s="99" t="s">
        <v>2</v>
      </c>
      <c r="G817" s="100">
        <v>1</v>
      </c>
      <c r="H817" s="99" t="s">
        <v>4</v>
      </c>
      <c r="I817" s="99"/>
      <c r="J817" s="99"/>
      <c r="K817" s="80">
        <f>SUM(K818+K820+K822)</f>
        <v>1506037.8</v>
      </c>
    </row>
    <row r="818" spans="1:11" s="18" customFormat="1" ht="47.25" hidden="1" customHeight="1" x14ac:dyDescent="0.2">
      <c r="A818" s="156"/>
      <c r="B818" s="3" t="s">
        <v>108</v>
      </c>
      <c r="C818" s="100">
        <v>925</v>
      </c>
      <c r="D818" s="99" t="s">
        <v>8</v>
      </c>
      <c r="E818" s="99" t="s">
        <v>4</v>
      </c>
      <c r="F818" s="99" t="s">
        <v>2</v>
      </c>
      <c r="G818" s="100">
        <v>1</v>
      </c>
      <c r="H818" s="99" t="s">
        <v>4</v>
      </c>
      <c r="I818" s="99" t="s">
        <v>85</v>
      </c>
      <c r="J818" s="99"/>
      <c r="K818" s="80">
        <f>SUM(K819:K819)</f>
        <v>208098.3</v>
      </c>
    </row>
    <row r="819" spans="1:11" s="18" customFormat="1" ht="31.5" hidden="1" customHeight="1" x14ac:dyDescent="0.2">
      <c r="A819" s="156"/>
      <c r="B819" s="34" t="s">
        <v>120</v>
      </c>
      <c r="C819" s="100">
        <v>925</v>
      </c>
      <c r="D819" s="99" t="s">
        <v>8</v>
      </c>
      <c r="E819" s="99" t="s">
        <v>4</v>
      </c>
      <c r="F819" s="99" t="s">
        <v>2</v>
      </c>
      <c r="G819" s="100">
        <v>1</v>
      </c>
      <c r="H819" s="99" t="s">
        <v>4</v>
      </c>
      <c r="I819" s="99" t="s">
        <v>85</v>
      </c>
      <c r="J819" s="99" t="s">
        <v>59</v>
      </c>
      <c r="K819" s="80">
        <v>208098.3</v>
      </c>
    </row>
    <row r="820" spans="1:11" s="18" customFormat="1" ht="31.5" hidden="1" customHeight="1" x14ac:dyDescent="0.2">
      <c r="A820" s="156"/>
      <c r="B820" s="1" t="s">
        <v>212</v>
      </c>
      <c r="C820" s="100">
        <v>925</v>
      </c>
      <c r="D820" s="99" t="s">
        <v>8</v>
      </c>
      <c r="E820" s="99" t="s">
        <v>4</v>
      </c>
      <c r="F820" s="28" t="s">
        <v>2</v>
      </c>
      <c r="G820" s="28" t="s">
        <v>90</v>
      </c>
      <c r="H820" s="99" t="s">
        <v>4</v>
      </c>
      <c r="I820" s="28" t="s">
        <v>195</v>
      </c>
      <c r="J820" s="99"/>
      <c r="K820" s="80">
        <f>K821</f>
        <v>1100</v>
      </c>
    </row>
    <row r="821" spans="1:11" s="18" customFormat="1" ht="31.5" hidden="1" customHeight="1" x14ac:dyDescent="0.2">
      <c r="A821" s="156"/>
      <c r="B821" s="34" t="s">
        <v>120</v>
      </c>
      <c r="C821" s="100">
        <v>925</v>
      </c>
      <c r="D821" s="99" t="s">
        <v>8</v>
      </c>
      <c r="E821" s="99" t="s">
        <v>4</v>
      </c>
      <c r="F821" s="28" t="s">
        <v>2</v>
      </c>
      <c r="G821" s="28" t="s">
        <v>90</v>
      </c>
      <c r="H821" s="99" t="s">
        <v>4</v>
      </c>
      <c r="I821" s="28" t="s">
        <v>195</v>
      </c>
      <c r="J821" s="99" t="s">
        <v>59</v>
      </c>
      <c r="K821" s="80">
        <v>1100</v>
      </c>
    </row>
    <row r="822" spans="1:11" s="18" customFormat="1" ht="63" hidden="1" customHeight="1" x14ac:dyDescent="0.2">
      <c r="A822" s="156"/>
      <c r="B822" s="3" t="s">
        <v>199</v>
      </c>
      <c r="C822" s="100">
        <v>925</v>
      </c>
      <c r="D822" s="99" t="s">
        <v>8</v>
      </c>
      <c r="E822" s="99" t="s">
        <v>4</v>
      </c>
      <c r="F822" s="99" t="s">
        <v>2</v>
      </c>
      <c r="G822" s="100">
        <v>1</v>
      </c>
      <c r="H822" s="99" t="s">
        <v>4</v>
      </c>
      <c r="I822" s="99" t="s">
        <v>109</v>
      </c>
      <c r="J822" s="99"/>
      <c r="K822" s="80">
        <f>SUM(K823:K823)</f>
        <v>1296839.5</v>
      </c>
    </row>
    <row r="823" spans="1:11" s="18" customFormat="1" ht="31.5" hidden="1" customHeight="1" x14ac:dyDescent="0.2">
      <c r="A823" s="156"/>
      <c r="B823" s="3" t="s">
        <v>120</v>
      </c>
      <c r="C823" s="100">
        <v>925</v>
      </c>
      <c r="D823" s="99" t="s">
        <v>8</v>
      </c>
      <c r="E823" s="99" t="s">
        <v>4</v>
      </c>
      <c r="F823" s="99" t="s">
        <v>2</v>
      </c>
      <c r="G823" s="100">
        <v>1</v>
      </c>
      <c r="H823" s="99" t="s">
        <v>4</v>
      </c>
      <c r="I823" s="99" t="s">
        <v>109</v>
      </c>
      <c r="J823" s="99" t="s">
        <v>59</v>
      </c>
      <c r="K823" s="80">
        <v>1296839.5</v>
      </c>
    </row>
    <row r="824" spans="1:11" s="18" customFormat="1" ht="18.600000000000001" hidden="1" customHeight="1" x14ac:dyDescent="0.2">
      <c r="A824" s="156"/>
      <c r="B824" s="1" t="s">
        <v>111</v>
      </c>
      <c r="C824" s="100">
        <v>925</v>
      </c>
      <c r="D824" s="99" t="s">
        <v>8</v>
      </c>
      <c r="E824" s="99" t="s">
        <v>4</v>
      </c>
      <c r="F824" s="99" t="s">
        <v>2</v>
      </c>
      <c r="G824" s="100">
        <v>1</v>
      </c>
      <c r="H824" s="28" t="s">
        <v>6</v>
      </c>
      <c r="I824" s="99"/>
      <c r="J824" s="99"/>
      <c r="K824" s="80">
        <f>SUM(K825+K827+K837+K829+K831+K839+K843+K841+K835+K833)</f>
        <v>187232.90000000002</v>
      </c>
    </row>
    <row r="825" spans="1:11" s="18" customFormat="1" ht="63" hidden="1" customHeight="1" x14ac:dyDescent="0.2">
      <c r="A825" s="156"/>
      <c r="B825" s="1" t="s">
        <v>487</v>
      </c>
      <c r="C825" s="100">
        <v>925</v>
      </c>
      <c r="D825" s="99" t="s">
        <v>8</v>
      </c>
      <c r="E825" s="99" t="s">
        <v>4</v>
      </c>
      <c r="F825" s="28" t="s">
        <v>2</v>
      </c>
      <c r="G825" s="28" t="s">
        <v>90</v>
      </c>
      <c r="H825" s="28" t="s">
        <v>6</v>
      </c>
      <c r="I825" s="28" t="s">
        <v>486</v>
      </c>
      <c r="J825" s="99"/>
      <c r="K825" s="80">
        <f>K826</f>
        <v>20746.599999999999</v>
      </c>
    </row>
    <row r="826" spans="1:11" s="18" customFormat="1" ht="31.5" hidden="1" customHeight="1" x14ac:dyDescent="0.2">
      <c r="A826" s="156"/>
      <c r="B826" s="1" t="s">
        <v>120</v>
      </c>
      <c r="C826" s="100">
        <v>925</v>
      </c>
      <c r="D826" s="99" t="s">
        <v>8</v>
      </c>
      <c r="E826" s="99" t="s">
        <v>4</v>
      </c>
      <c r="F826" s="28" t="s">
        <v>2</v>
      </c>
      <c r="G826" s="28" t="s">
        <v>90</v>
      </c>
      <c r="H826" s="28" t="s">
        <v>6</v>
      </c>
      <c r="I826" s="28" t="s">
        <v>486</v>
      </c>
      <c r="J826" s="99" t="s">
        <v>59</v>
      </c>
      <c r="K826" s="80">
        <v>20746.599999999999</v>
      </c>
    </row>
    <row r="827" spans="1:11" s="18" customFormat="1" ht="31.5" hidden="1" customHeight="1" x14ac:dyDescent="0.2">
      <c r="A827" s="156"/>
      <c r="B827" s="44" t="s">
        <v>140</v>
      </c>
      <c r="C827" s="100">
        <v>925</v>
      </c>
      <c r="D827" s="99" t="s">
        <v>8</v>
      </c>
      <c r="E827" s="99" t="s">
        <v>4</v>
      </c>
      <c r="F827" s="99" t="s">
        <v>2</v>
      </c>
      <c r="G827" s="100">
        <v>1</v>
      </c>
      <c r="H827" s="28" t="s">
        <v>6</v>
      </c>
      <c r="I827" s="99" t="s">
        <v>112</v>
      </c>
      <c r="J827" s="99"/>
      <c r="K827" s="80">
        <f>SUM(K828)</f>
        <v>4053.8</v>
      </c>
    </row>
    <row r="828" spans="1:11" s="18" customFormat="1" ht="31.5" hidden="1" customHeight="1" x14ac:dyDescent="0.2">
      <c r="A828" s="156"/>
      <c r="B828" s="3" t="s">
        <v>120</v>
      </c>
      <c r="C828" s="100">
        <v>925</v>
      </c>
      <c r="D828" s="99" t="s">
        <v>8</v>
      </c>
      <c r="E828" s="99" t="s">
        <v>4</v>
      </c>
      <c r="F828" s="99" t="s">
        <v>2</v>
      </c>
      <c r="G828" s="100">
        <v>1</v>
      </c>
      <c r="H828" s="28" t="s">
        <v>6</v>
      </c>
      <c r="I828" s="99" t="s">
        <v>112</v>
      </c>
      <c r="J828" s="99" t="s">
        <v>59</v>
      </c>
      <c r="K828" s="80">
        <v>4053.8</v>
      </c>
    </row>
    <row r="829" spans="1:11" s="18" customFormat="1" ht="78.75" hidden="1" customHeight="1" x14ac:dyDescent="0.2">
      <c r="A829" s="156"/>
      <c r="B829" s="1" t="s">
        <v>262</v>
      </c>
      <c r="C829" s="100">
        <v>925</v>
      </c>
      <c r="D829" s="99" t="s">
        <v>8</v>
      </c>
      <c r="E829" s="99" t="s">
        <v>4</v>
      </c>
      <c r="F829" s="28" t="s">
        <v>2</v>
      </c>
      <c r="G829" s="28" t="s">
        <v>90</v>
      </c>
      <c r="H829" s="28" t="s">
        <v>6</v>
      </c>
      <c r="I829" s="28" t="s">
        <v>206</v>
      </c>
      <c r="J829" s="99"/>
      <c r="K829" s="80">
        <f>K830</f>
        <v>344.7</v>
      </c>
    </row>
    <row r="830" spans="1:11" s="18" customFormat="1" ht="31.15" hidden="1" customHeight="1" x14ac:dyDescent="0.2">
      <c r="A830" s="156"/>
      <c r="B830" s="3" t="s">
        <v>120</v>
      </c>
      <c r="C830" s="100">
        <v>925</v>
      </c>
      <c r="D830" s="99" t="s">
        <v>8</v>
      </c>
      <c r="E830" s="99" t="s">
        <v>4</v>
      </c>
      <c r="F830" s="28" t="s">
        <v>2</v>
      </c>
      <c r="G830" s="28" t="s">
        <v>90</v>
      </c>
      <c r="H830" s="28" t="s">
        <v>6</v>
      </c>
      <c r="I830" s="28" t="s">
        <v>206</v>
      </c>
      <c r="J830" s="99" t="s">
        <v>59</v>
      </c>
      <c r="K830" s="80">
        <v>344.7</v>
      </c>
    </row>
    <row r="831" spans="1:11" s="18" customFormat="1" ht="18" hidden="1" customHeight="1" x14ac:dyDescent="0.2">
      <c r="A831" s="156"/>
      <c r="B831" s="1" t="s">
        <v>257</v>
      </c>
      <c r="C831" s="100">
        <v>925</v>
      </c>
      <c r="D831" s="99" t="s">
        <v>8</v>
      </c>
      <c r="E831" s="99" t="s">
        <v>4</v>
      </c>
      <c r="F831" s="28" t="s">
        <v>2</v>
      </c>
      <c r="G831" s="28" t="s">
        <v>90</v>
      </c>
      <c r="H831" s="28" t="s">
        <v>6</v>
      </c>
      <c r="I831" s="28" t="s">
        <v>256</v>
      </c>
      <c r="J831" s="99"/>
      <c r="K831" s="80">
        <f>K832</f>
        <v>3312.3</v>
      </c>
    </row>
    <row r="832" spans="1:11" s="18" customFormat="1" ht="36.75" hidden="1" customHeight="1" x14ac:dyDescent="0.2">
      <c r="A832" s="156"/>
      <c r="B832" s="3" t="s">
        <v>120</v>
      </c>
      <c r="C832" s="100">
        <v>925</v>
      </c>
      <c r="D832" s="99" t="s">
        <v>8</v>
      </c>
      <c r="E832" s="99" t="s">
        <v>4</v>
      </c>
      <c r="F832" s="28" t="s">
        <v>2</v>
      </c>
      <c r="G832" s="28" t="s">
        <v>90</v>
      </c>
      <c r="H832" s="28" t="s">
        <v>6</v>
      </c>
      <c r="I832" s="28" t="s">
        <v>256</v>
      </c>
      <c r="J832" s="99" t="s">
        <v>59</v>
      </c>
      <c r="K832" s="80">
        <v>3312.3</v>
      </c>
    </row>
    <row r="833" spans="1:17" s="18" customFormat="1" ht="69" hidden="1" customHeight="1" x14ac:dyDescent="0.2">
      <c r="A833" s="156"/>
      <c r="B833" s="74" t="s">
        <v>640</v>
      </c>
      <c r="C833" s="100">
        <v>925</v>
      </c>
      <c r="D833" s="99" t="s">
        <v>8</v>
      </c>
      <c r="E833" s="99" t="s">
        <v>4</v>
      </c>
      <c r="F833" s="71" t="s">
        <v>2</v>
      </c>
      <c r="G833" s="71" t="s">
        <v>90</v>
      </c>
      <c r="H833" s="71" t="s">
        <v>6</v>
      </c>
      <c r="I833" s="71" t="s">
        <v>641</v>
      </c>
      <c r="J833" s="72"/>
      <c r="K833" s="80">
        <f>K834</f>
        <v>640</v>
      </c>
    </row>
    <row r="834" spans="1:17" s="18" customFormat="1" ht="36.75" hidden="1" customHeight="1" x14ac:dyDescent="0.2">
      <c r="A834" s="156"/>
      <c r="B834" s="74" t="s">
        <v>120</v>
      </c>
      <c r="C834" s="100">
        <v>925</v>
      </c>
      <c r="D834" s="99" t="s">
        <v>8</v>
      </c>
      <c r="E834" s="99" t="s">
        <v>4</v>
      </c>
      <c r="F834" s="71" t="s">
        <v>2</v>
      </c>
      <c r="G834" s="71" t="s">
        <v>90</v>
      </c>
      <c r="H834" s="71" t="s">
        <v>6</v>
      </c>
      <c r="I834" s="71" t="s">
        <v>641</v>
      </c>
      <c r="J834" s="72" t="s">
        <v>59</v>
      </c>
      <c r="K834" s="80">
        <v>640</v>
      </c>
    </row>
    <row r="835" spans="1:17" s="18" customFormat="1" ht="36.75" hidden="1" customHeight="1" x14ac:dyDescent="0.2">
      <c r="A835" s="156"/>
      <c r="B835" s="1" t="s">
        <v>554</v>
      </c>
      <c r="C835" s="100">
        <v>925</v>
      </c>
      <c r="D835" s="99" t="s">
        <v>8</v>
      </c>
      <c r="E835" s="99" t="s">
        <v>4</v>
      </c>
      <c r="F835" s="28" t="s">
        <v>2</v>
      </c>
      <c r="G835" s="28" t="s">
        <v>90</v>
      </c>
      <c r="H835" s="28" t="s">
        <v>6</v>
      </c>
      <c r="I835" s="28" t="s">
        <v>553</v>
      </c>
      <c r="J835" s="99"/>
      <c r="K835" s="80">
        <f>K836</f>
        <v>13.5</v>
      </c>
    </row>
    <row r="836" spans="1:17" s="18" customFormat="1" ht="36.75" hidden="1" customHeight="1" x14ac:dyDescent="0.2">
      <c r="A836" s="156"/>
      <c r="B836" s="34" t="s">
        <v>120</v>
      </c>
      <c r="C836" s="100">
        <v>925</v>
      </c>
      <c r="D836" s="99" t="s">
        <v>8</v>
      </c>
      <c r="E836" s="99" t="s">
        <v>4</v>
      </c>
      <c r="F836" s="28" t="s">
        <v>2</v>
      </c>
      <c r="G836" s="28" t="s">
        <v>90</v>
      </c>
      <c r="H836" s="28" t="s">
        <v>6</v>
      </c>
      <c r="I836" s="28" t="s">
        <v>553</v>
      </c>
      <c r="J836" s="99" t="s">
        <v>59</v>
      </c>
      <c r="K836" s="80">
        <v>13.5</v>
      </c>
    </row>
    <row r="837" spans="1:17" s="18" customFormat="1" ht="126" hidden="1" customHeight="1" x14ac:dyDescent="0.2">
      <c r="A837" s="156"/>
      <c r="B837" s="31" t="s">
        <v>296</v>
      </c>
      <c r="C837" s="100">
        <v>925</v>
      </c>
      <c r="D837" s="99" t="s">
        <v>8</v>
      </c>
      <c r="E837" s="99" t="s">
        <v>4</v>
      </c>
      <c r="F837" s="99" t="s">
        <v>2</v>
      </c>
      <c r="G837" s="100">
        <v>1</v>
      </c>
      <c r="H837" s="28" t="s">
        <v>6</v>
      </c>
      <c r="I837" s="99" t="s">
        <v>113</v>
      </c>
      <c r="J837" s="99"/>
      <c r="K837" s="80">
        <f>SUM(K838)</f>
        <v>39534.800000000003</v>
      </c>
    </row>
    <row r="838" spans="1:17" s="18" customFormat="1" ht="31.5" hidden="1" customHeight="1" x14ac:dyDescent="0.2">
      <c r="A838" s="156"/>
      <c r="B838" s="3" t="s">
        <v>120</v>
      </c>
      <c r="C838" s="100">
        <v>925</v>
      </c>
      <c r="D838" s="99" t="s">
        <v>8</v>
      </c>
      <c r="E838" s="99" t="s">
        <v>4</v>
      </c>
      <c r="F838" s="99" t="s">
        <v>2</v>
      </c>
      <c r="G838" s="100">
        <v>1</v>
      </c>
      <c r="H838" s="28" t="s">
        <v>6</v>
      </c>
      <c r="I838" s="99" t="s">
        <v>113</v>
      </c>
      <c r="J838" s="99" t="s">
        <v>59</v>
      </c>
      <c r="K838" s="80">
        <v>39534.800000000003</v>
      </c>
    </row>
    <row r="839" spans="1:17" s="18" customFormat="1" ht="78.75" hidden="1" customHeight="1" x14ac:dyDescent="0.2">
      <c r="A839" s="156"/>
      <c r="B839" s="1" t="s">
        <v>416</v>
      </c>
      <c r="C839" s="100">
        <v>925</v>
      </c>
      <c r="D839" s="99" t="s">
        <v>8</v>
      </c>
      <c r="E839" s="99" t="s">
        <v>4</v>
      </c>
      <c r="F839" s="28" t="s">
        <v>2</v>
      </c>
      <c r="G839" s="28" t="s">
        <v>90</v>
      </c>
      <c r="H839" s="28" t="s">
        <v>6</v>
      </c>
      <c r="I839" s="28" t="s">
        <v>237</v>
      </c>
      <c r="J839" s="99"/>
      <c r="K839" s="80">
        <f>SUM(K840)</f>
        <v>2918.3</v>
      </c>
    </row>
    <row r="840" spans="1:17" s="18" customFormat="1" ht="31.5" hidden="1" customHeight="1" x14ac:dyDescent="0.2">
      <c r="A840" s="156"/>
      <c r="B840" s="1" t="s">
        <v>120</v>
      </c>
      <c r="C840" s="100">
        <v>925</v>
      </c>
      <c r="D840" s="99" t="s">
        <v>8</v>
      </c>
      <c r="E840" s="99" t="s">
        <v>4</v>
      </c>
      <c r="F840" s="28" t="s">
        <v>2</v>
      </c>
      <c r="G840" s="28" t="s">
        <v>90</v>
      </c>
      <c r="H840" s="28" t="s">
        <v>6</v>
      </c>
      <c r="I840" s="28" t="s">
        <v>237</v>
      </c>
      <c r="J840" s="99" t="s">
        <v>59</v>
      </c>
      <c r="K840" s="80">
        <v>2918.3</v>
      </c>
    </row>
    <row r="841" spans="1:17" s="18" customFormat="1" ht="84" hidden="1" customHeight="1" x14ac:dyDescent="0.2">
      <c r="A841" s="156"/>
      <c r="B841" s="1" t="s">
        <v>518</v>
      </c>
      <c r="C841" s="100">
        <v>925</v>
      </c>
      <c r="D841" s="99" t="s">
        <v>8</v>
      </c>
      <c r="E841" s="99" t="s">
        <v>4</v>
      </c>
      <c r="F841" s="28" t="s">
        <v>2</v>
      </c>
      <c r="G841" s="28" t="s">
        <v>90</v>
      </c>
      <c r="H841" s="28" t="s">
        <v>6</v>
      </c>
      <c r="I841" s="28" t="s">
        <v>519</v>
      </c>
      <c r="J841" s="99"/>
      <c r="K841" s="80">
        <f>K842</f>
        <v>94959.400000000009</v>
      </c>
    </row>
    <row r="842" spans="1:17" s="18" customFormat="1" ht="37.5" hidden="1" customHeight="1" x14ac:dyDescent="0.2">
      <c r="A842" s="156"/>
      <c r="B842" s="1" t="s">
        <v>120</v>
      </c>
      <c r="C842" s="100">
        <v>925</v>
      </c>
      <c r="D842" s="99" t="s">
        <v>8</v>
      </c>
      <c r="E842" s="99" t="s">
        <v>4</v>
      </c>
      <c r="F842" s="28" t="s">
        <v>2</v>
      </c>
      <c r="G842" s="28" t="s">
        <v>90</v>
      </c>
      <c r="H842" s="28" t="s">
        <v>6</v>
      </c>
      <c r="I842" s="28" t="s">
        <v>519</v>
      </c>
      <c r="J842" s="99" t="s">
        <v>59</v>
      </c>
      <c r="K842" s="80">
        <f>89261.8+5697.6</f>
        <v>94959.400000000009</v>
      </c>
    </row>
    <row r="843" spans="1:17" s="18" customFormat="1" ht="47.25" hidden="1" customHeight="1" x14ac:dyDescent="0.2">
      <c r="A843" s="156"/>
      <c r="B843" s="1" t="s">
        <v>301</v>
      </c>
      <c r="C843" s="100">
        <v>925</v>
      </c>
      <c r="D843" s="99" t="s">
        <v>8</v>
      </c>
      <c r="E843" s="99" t="s">
        <v>4</v>
      </c>
      <c r="F843" s="99" t="s">
        <v>2</v>
      </c>
      <c r="G843" s="100">
        <v>1</v>
      </c>
      <c r="H843" s="28" t="s">
        <v>6</v>
      </c>
      <c r="I843" s="28" t="s">
        <v>236</v>
      </c>
      <c r="J843" s="99"/>
      <c r="K843" s="80">
        <f>SUM(K844)</f>
        <v>20709.5</v>
      </c>
    </row>
    <row r="844" spans="1:17" s="18" customFormat="1" ht="36.75" hidden="1" customHeight="1" x14ac:dyDescent="0.2">
      <c r="A844" s="156"/>
      <c r="B844" s="1" t="s">
        <v>120</v>
      </c>
      <c r="C844" s="100">
        <v>925</v>
      </c>
      <c r="D844" s="99" t="s">
        <v>8</v>
      </c>
      <c r="E844" s="99" t="s">
        <v>4</v>
      </c>
      <c r="F844" s="99" t="s">
        <v>2</v>
      </c>
      <c r="G844" s="100">
        <v>1</v>
      </c>
      <c r="H844" s="28" t="s">
        <v>6</v>
      </c>
      <c r="I844" s="28" t="s">
        <v>236</v>
      </c>
      <c r="J844" s="99" t="s">
        <v>59</v>
      </c>
      <c r="K844" s="80">
        <f>11183.1+9526.4</f>
        <v>20709.5</v>
      </c>
      <c r="Q844" s="18">
        <v>9526.4</v>
      </c>
    </row>
    <row r="845" spans="1:17" s="18" customFormat="1" ht="31.5" hidden="1" customHeight="1" x14ac:dyDescent="0.2">
      <c r="A845" s="156"/>
      <c r="B845" s="1" t="s">
        <v>509</v>
      </c>
      <c r="C845" s="100">
        <v>925</v>
      </c>
      <c r="D845" s="99" t="s">
        <v>8</v>
      </c>
      <c r="E845" s="99" t="s">
        <v>4</v>
      </c>
      <c r="F845" s="99" t="s">
        <v>2</v>
      </c>
      <c r="G845" s="100">
        <v>1</v>
      </c>
      <c r="H845" s="99" t="s">
        <v>7</v>
      </c>
      <c r="I845" s="99"/>
      <c r="J845" s="99"/>
      <c r="K845" s="80">
        <f>K846</f>
        <v>5311.1</v>
      </c>
    </row>
    <row r="846" spans="1:17" s="18" customFormat="1" ht="132" hidden="1" customHeight="1" x14ac:dyDescent="0.2">
      <c r="A846" s="156"/>
      <c r="B846" s="1" t="s">
        <v>197</v>
      </c>
      <c r="C846" s="100">
        <v>925</v>
      </c>
      <c r="D846" s="99" t="s">
        <v>8</v>
      </c>
      <c r="E846" s="99" t="s">
        <v>4</v>
      </c>
      <c r="F846" s="99" t="s">
        <v>2</v>
      </c>
      <c r="G846" s="100">
        <v>1</v>
      </c>
      <c r="H846" s="99" t="s">
        <v>7</v>
      </c>
      <c r="I846" s="99" t="s">
        <v>137</v>
      </c>
      <c r="J846" s="99"/>
      <c r="K846" s="80">
        <f t="shared" ref="K846" si="36">SUM(K847:K849)</f>
        <v>5311.1</v>
      </c>
    </row>
    <row r="847" spans="1:17" s="18" customFormat="1" ht="31.5" hidden="1" customHeight="1" x14ac:dyDescent="0.2">
      <c r="A847" s="156"/>
      <c r="B847" s="1" t="s">
        <v>122</v>
      </c>
      <c r="C847" s="100">
        <v>925</v>
      </c>
      <c r="D847" s="99" t="s">
        <v>8</v>
      </c>
      <c r="E847" s="99" t="s">
        <v>4</v>
      </c>
      <c r="F847" s="99" t="s">
        <v>2</v>
      </c>
      <c r="G847" s="100">
        <v>1</v>
      </c>
      <c r="H847" s="99" t="s">
        <v>7</v>
      </c>
      <c r="I847" s="99" t="s">
        <v>137</v>
      </c>
      <c r="J847" s="99" t="s">
        <v>49</v>
      </c>
      <c r="K847" s="80"/>
    </row>
    <row r="848" spans="1:17" s="18" customFormat="1" ht="18" hidden="1" customHeight="1" x14ac:dyDescent="0.2">
      <c r="A848" s="156"/>
      <c r="B848" s="1" t="s">
        <v>55</v>
      </c>
      <c r="C848" s="100">
        <v>925</v>
      </c>
      <c r="D848" s="99" t="s">
        <v>8</v>
      </c>
      <c r="E848" s="99" t="s">
        <v>4</v>
      </c>
      <c r="F848" s="99" t="s">
        <v>2</v>
      </c>
      <c r="G848" s="100">
        <v>1</v>
      </c>
      <c r="H848" s="99" t="s">
        <v>7</v>
      </c>
      <c r="I848" s="99" t="s">
        <v>137</v>
      </c>
      <c r="J848" s="99" t="s">
        <v>56</v>
      </c>
      <c r="K848" s="80">
        <v>3685.4</v>
      </c>
    </row>
    <row r="849" spans="1:11" s="18" customFormat="1" ht="31.5" hidden="1" customHeight="1" x14ac:dyDescent="0.2">
      <c r="A849" s="156"/>
      <c r="B849" s="34" t="s">
        <v>120</v>
      </c>
      <c r="C849" s="100">
        <v>925</v>
      </c>
      <c r="D849" s="99" t="s">
        <v>8</v>
      </c>
      <c r="E849" s="99" t="s">
        <v>4</v>
      </c>
      <c r="F849" s="99" t="s">
        <v>2</v>
      </c>
      <c r="G849" s="100">
        <v>1</v>
      </c>
      <c r="H849" s="99" t="s">
        <v>7</v>
      </c>
      <c r="I849" s="99" t="s">
        <v>137</v>
      </c>
      <c r="J849" s="99" t="s">
        <v>59</v>
      </c>
      <c r="K849" s="80">
        <v>1625.7</v>
      </c>
    </row>
    <row r="850" spans="1:11" s="18" customFormat="1" ht="63" hidden="1" customHeight="1" x14ac:dyDescent="0.2">
      <c r="A850" s="156"/>
      <c r="B850" s="31" t="s">
        <v>105</v>
      </c>
      <c r="C850" s="100">
        <v>925</v>
      </c>
      <c r="D850" s="99" t="s">
        <v>8</v>
      </c>
      <c r="E850" s="99" t="s">
        <v>4</v>
      </c>
      <c r="F850" s="99" t="s">
        <v>2</v>
      </c>
      <c r="G850" s="100">
        <v>1</v>
      </c>
      <c r="H850" s="99" t="s">
        <v>30</v>
      </c>
      <c r="I850" s="99"/>
      <c r="J850" s="99"/>
      <c r="K850" s="80">
        <f>SUM(K851)</f>
        <v>1256.5999999999999</v>
      </c>
    </row>
    <row r="851" spans="1:11" s="18" customFormat="1" ht="94.5" hidden="1" customHeight="1" x14ac:dyDescent="0.2">
      <c r="A851" s="156"/>
      <c r="B851" s="33" t="s">
        <v>196</v>
      </c>
      <c r="C851" s="100">
        <v>925</v>
      </c>
      <c r="D851" s="99" t="s">
        <v>8</v>
      </c>
      <c r="E851" s="99" t="s">
        <v>4</v>
      </c>
      <c r="F851" s="99" t="s">
        <v>2</v>
      </c>
      <c r="G851" s="100">
        <v>1</v>
      </c>
      <c r="H851" s="99" t="s">
        <v>30</v>
      </c>
      <c r="I851" s="99" t="s">
        <v>106</v>
      </c>
      <c r="J851" s="99"/>
      <c r="K851" s="80">
        <f>SUM(K852:K852)</f>
        <v>1256.5999999999999</v>
      </c>
    </row>
    <row r="852" spans="1:11" s="18" customFormat="1" ht="31.5" hidden="1" customHeight="1" x14ac:dyDescent="0.2">
      <c r="A852" s="156"/>
      <c r="B852" s="3" t="s">
        <v>120</v>
      </c>
      <c r="C852" s="100">
        <v>925</v>
      </c>
      <c r="D852" s="99" t="s">
        <v>8</v>
      </c>
      <c r="E852" s="99" t="s">
        <v>4</v>
      </c>
      <c r="F852" s="99" t="s">
        <v>2</v>
      </c>
      <c r="G852" s="100">
        <v>1</v>
      </c>
      <c r="H852" s="99" t="s">
        <v>30</v>
      </c>
      <c r="I852" s="99" t="s">
        <v>106</v>
      </c>
      <c r="J852" s="99" t="s">
        <v>59</v>
      </c>
      <c r="K852" s="80">
        <v>1256.5999999999999</v>
      </c>
    </row>
    <row r="853" spans="1:11" s="18" customFormat="1" ht="47.25" hidden="1" customHeight="1" x14ac:dyDescent="0.2">
      <c r="A853" s="156"/>
      <c r="B853" s="1" t="s">
        <v>478</v>
      </c>
      <c r="C853" s="100">
        <v>925</v>
      </c>
      <c r="D853" s="99" t="s">
        <v>8</v>
      </c>
      <c r="E853" s="99" t="s">
        <v>4</v>
      </c>
      <c r="F853" s="28" t="s">
        <v>223</v>
      </c>
      <c r="G853" s="28" t="s">
        <v>90</v>
      </c>
      <c r="H853" s="28" t="s">
        <v>17</v>
      </c>
      <c r="I853" s="28"/>
      <c r="J853" s="99"/>
      <c r="K853" s="80">
        <f>K854</f>
        <v>518.6</v>
      </c>
    </row>
    <row r="854" spans="1:11" s="18" customFormat="1" ht="47.25" hidden="1" customHeight="1" x14ac:dyDescent="0.2">
      <c r="A854" s="156"/>
      <c r="B854" s="1" t="s">
        <v>479</v>
      </c>
      <c r="C854" s="100">
        <v>925</v>
      </c>
      <c r="D854" s="99" t="s">
        <v>8</v>
      </c>
      <c r="E854" s="99" t="s">
        <v>4</v>
      </c>
      <c r="F854" s="28" t="s">
        <v>2</v>
      </c>
      <c r="G854" s="28" t="s">
        <v>90</v>
      </c>
      <c r="H854" s="28" t="s">
        <v>17</v>
      </c>
      <c r="I854" s="28" t="s">
        <v>224</v>
      </c>
      <c r="J854" s="99"/>
      <c r="K854" s="80">
        <f>K855</f>
        <v>518.6</v>
      </c>
    </row>
    <row r="855" spans="1:11" s="18" customFormat="1" ht="18" hidden="1" customHeight="1" x14ac:dyDescent="0.2">
      <c r="A855" s="156"/>
      <c r="B855" s="1" t="s">
        <v>22</v>
      </c>
      <c r="C855" s="100">
        <v>925</v>
      </c>
      <c r="D855" s="99" t="s">
        <v>8</v>
      </c>
      <c r="E855" s="99" t="s">
        <v>4</v>
      </c>
      <c r="F855" s="28" t="s">
        <v>2</v>
      </c>
      <c r="G855" s="28" t="s">
        <v>90</v>
      </c>
      <c r="H855" s="28" t="s">
        <v>17</v>
      </c>
      <c r="I855" s="28" t="s">
        <v>224</v>
      </c>
      <c r="J855" s="99" t="s">
        <v>58</v>
      </c>
      <c r="K855" s="80">
        <v>518.6</v>
      </c>
    </row>
    <row r="856" spans="1:11" s="18" customFormat="1" ht="19.899999999999999" hidden="1" customHeight="1" x14ac:dyDescent="0.2">
      <c r="A856" s="156"/>
      <c r="B856" s="1" t="s">
        <v>511</v>
      </c>
      <c r="C856" s="100">
        <v>925</v>
      </c>
      <c r="D856" s="99" t="s">
        <v>8</v>
      </c>
      <c r="E856" s="99" t="s">
        <v>4</v>
      </c>
      <c r="F856" s="28" t="s">
        <v>2</v>
      </c>
      <c r="G856" s="28" t="s">
        <v>90</v>
      </c>
      <c r="H856" s="28" t="s">
        <v>510</v>
      </c>
      <c r="I856" s="28"/>
      <c r="J856" s="99"/>
      <c r="K856" s="80">
        <f>K857+K859</f>
        <v>106627.70000000001</v>
      </c>
    </row>
    <row r="857" spans="1:11" s="18" customFormat="1" ht="56.25" hidden="1" customHeight="1" x14ac:dyDescent="0.2">
      <c r="A857" s="156"/>
      <c r="B857" s="1" t="s">
        <v>270</v>
      </c>
      <c r="C857" s="100">
        <v>925</v>
      </c>
      <c r="D857" s="99" t="s">
        <v>8</v>
      </c>
      <c r="E857" s="99" t="s">
        <v>4</v>
      </c>
      <c r="F857" s="28" t="s">
        <v>2</v>
      </c>
      <c r="G857" s="28" t="s">
        <v>90</v>
      </c>
      <c r="H857" s="28" t="s">
        <v>510</v>
      </c>
      <c r="I857" s="28" t="s">
        <v>271</v>
      </c>
      <c r="J857" s="99"/>
      <c r="K857" s="80">
        <f>K858</f>
        <v>6434.1</v>
      </c>
    </row>
    <row r="858" spans="1:11" s="18" customFormat="1" ht="36" hidden="1" customHeight="1" x14ac:dyDescent="0.2">
      <c r="A858" s="156"/>
      <c r="B858" s="1" t="s">
        <v>120</v>
      </c>
      <c r="C858" s="100">
        <v>925</v>
      </c>
      <c r="D858" s="99" t="s">
        <v>8</v>
      </c>
      <c r="E858" s="99" t="s">
        <v>4</v>
      </c>
      <c r="F858" s="28" t="s">
        <v>2</v>
      </c>
      <c r="G858" s="28" t="s">
        <v>90</v>
      </c>
      <c r="H858" s="28" t="s">
        <v>510</v>
      </c>
      <c r="I858" s="28" t="s">
        <v>271</v>
      </c>
      <c r="J858" s="99" t="s">
        <v>59</v>
      </c>
      <c r="K858" s="80">
        <v>6434.1</v>
      </c>
    </row>
    <row r="859" spans="1:11" s="18" customFormat="1" ht="106.9" hidden="1" customHeight="1" x14ac:dyDescent="0.2">
      <c r="A859" s="156"/>
      <c r="B859" s="1" t="s">
        <v>516</v>
      </c>
      <c r="C859" s="100">
        <v>925</v>
      </c>
      <c r="D859" s="99" t="s">
        <v>8</v>
      </c>
      <c r="E859" s="99" t="s">
        <v>4</v>
      </c>
      <c r="F859" s="28" t="s">
        <v>2</v>
      </c>
      <c r="G859" s="28" t="s">
        <v>90</v>
      </c>
      <c r="H859" s="28" t="s">
        <v>510</v>
      </c>
      <c r="I859" s="28" t="s">
        <v>517</v>
      </c>
      <c r="J859" s="99"/>
      <c r="K859" s="80">
        <f>K860</f>
        <v>100193.60000000001</v>
      </c>
    </row>
    <row r="860" spans="1:11" s="18" customFormat="1" ht="32.25" hidden="1" customHeight="1" x14ac:dyDescent="0.2">
      <c r="A860" s="156"/>
      <c r="B860" s="34" t="s">
        <v>120</v>
      </c>
      <c r="C860" s="100">
        <v>925</v>
      </c>
      <c r="D860" s="99" t="s">
        <v>8</v>
      </c>
      <c r="E860" s="99" t="s">
        <v>4</v>
      </c>
      <c r="F860" s="28" t="s">
        <v>2</v>
      </c>
      <c r="G860" s="28" t="s">
        <v>90</v>
      </c>
      <c r="H860" s="28" t="s">
        <v>510</v>
      </c>
      <c r="I860" s="28" t="s">
        <v>517</v>
      </c>
      <c r="J860" s="99" t="s">
        <v>59</v>
      </c>
      <c r="K860" s="80">
        <v>100193.60000000001</v>
      </c>
    </row>
    <row r="861" spans="1:11" s="18" customFormat="1" ht="31.5" hidden="1" customHeight="1" x14ac:dyDescent="0.2">
      <c r="A861" s="156"/>
      <c r="B861" s="31" t="s">
        <v>143</v>
      </c>
      <c r="C861" s="100">
        <v>925</v>
      </c>
      <c r="D861" s="99" t="s">
        <v>8</v>
      </c>
      <c r="E861" s="99" t="s">
        <v>4</v>
      </c>
      <c r="F861" s="28" t="s">
        <v>40</v>
      </c>
      <c r="G861" s="28"/>
      <c r="H861" s="28"/>
      <c r="I861" s="28"/>
      <c r="J861" s="99"/>
      <c r="K861" s="80">
        <f>K862+K866</f>
        <v>27863.1</v>
      </c>
    </row>
    <row r="862" spans="1:11" s="18" customFormat="1" ht="18" hidden="1" customHeight="1" x14ac:dyDescent="0.2">
      <c r="A862" s="156"/>
      <c r="B862" s="31" t="s">
        <v>162</v>
      </c>
      <c r="C862" s="100">
        <v>925</v>
      </c>
      <c r="D862" s="99" t="s">
        <v>8</v>
      </c>
      <c r="E862" s="99" t="s">
        <v>4</v>
      </c>
      <c r="F862" s="99" t="s">
        <v>40</v>
      </c>
      <c r="G862" s="100">
        <v>2</v>
      </c>
      <c r="H862" s="99"/>
      <c r="I862" s="99"/>
      <c r="J862" s="99"/>
      <c r="K862" s="80">
        <f>K863</f>
        <v>0</v>
      </c>
    </row>
    <row r="863" spans="1:11" s="18" customFormat="1" ht="31.5" hidden="1" customHeight="1" x14ac:dyDescent="0.2">
      <c r="A863" s="156"/>
      <c r="B863" s="31" t="s">
        <v>192</v>
      </c>
      <c r="C863" s="100">
        <v>925</v>
      </c>
      <c r="D863" s="99" t="s">
        <v>8</v>
      </c>
      <c r="E863" s="99" t="s">
        <v>4</v>
      </c>
      <c r="F863" s="99" t="s">
        <v>40</v>
      </c>
      <c r="G863" s="100">
        <v>2</v>
      </c>
      <c r="H863" s="99" t="s">
        <v>4</v>
      </c>
      <c r="I863" s="99"/>
      <c r="J863" s="99"/>
      <c r="K863" s="80">
        <f>K864</f>
        <v>0</v>
      </c>
    </row>
    <row r="864" spans="1:11" s="18" customFormat="1" ht="48.75" hidden="1" customHeight="1" x14ac:dyDescent="0.2">
      <c r="A864" s="156"/>
      <c r="B864" s="31" t="s">
        <v>216</v>
      </c>
      <c r="C864" s="100">
        <v>925</v>
      </c>
      <c r="D864" s="99" t="s">
        <v>8</v>
      </c>
      <c r="E864" s="99" t="s">
        <v>4</v>
      </c>
      <c r="F864" s="99" t="s">
        <v>40</v>
      </c>
      <c r="G864" s="100">
        <v>2</v>
      </c>
      <c r="H864" s="99" t="s">
        <v>4</v>
      </c>
      <c r="I864" s="99" t="s">
        <v>191</v>
      </c>
      <c r="J864" s="99"/>
      <c r="K864" s="80">
        <f>K865</f>
        <v>0</v>
      </c>
    </row>
    <row r="865" spans="1:11" s="18" customFormat="1" ht="31.5" hidden="1" customHeight="1" x14ac:dyDescent="0.2">
      <c r="A865" s="156"/>
      <c r="B865" s="34" t="s">
        <v>120</v>
      </c>
      <c r="C865" s="100">
        <v>925</v>
      </c>
      <c r="D865" s="99" t="s">
        <v>8</v>
      </c>
      <c r="E865" s="99" t="s">
        <v>4</v>
      </c>
      <c r="F865" s="99" t="s">
        <v>40</v>
      </c>
      <c r="G865" s="100">
        <v>2</v>
      </c>
      <c r="H865" s="99" t="s">
        <v>4</v>
      </c>
      <c r="I865" s="99" t="s">
        <v>191</v>
      </c>
      <c r="J865" s="99" t="s">
        <v>59</v>
      </c>
      <c r="K865" s="80"/>
    </row>
    <row r="866" spans="1:11" s="18" customFormat="1" ht="18" hidden="1" customHeight="1" x14ac:dyDescent="0.2">
      <c r="A866" s="156"/>
      <c r="B866" s="1" t="s">
        <v>373</v>
      </c>
      <c r="C866" s="100">
        <v>925</v>
      </c>
      <c r="D866" s="99" t="s">
        <v>8</v>
      </c>
      <c r="E866" s="99" t="s">
        <v>4</v>
      </c>
      <c r="F866" s="28" t="s">
        <v>40</v>
      </c>
      <c r="G866" s="28" t="s">
        <v>138</v>
      </c>
      <c r="H866" s="28"/>
      <c r="I866" s="28"/>
      <c r="J866" s="99"/>
      <c r="K866" s="80">
        <f>SUM(K867)</f>
        <v>27863.1</v>
      </c>
    </row>
    <row r="867" spans="1:11" s="18" customFormat="1" ht="33.75" hidden="1" customHeight="1" x14ac:dyDescent="0.2">
      <c r="A867" s="156"/>
      <c r="B867" s="1" t="s">
        <v>376</v>
      </c>
      <c r="C867" s="100">
        <v>925</v>
      </c>
      <c r="D867" s="99" t="s">
        <v>8</v>
      </c>
      <c r="E867" s="99" t="s">
        <v>4</v>
      </c>
      <c r="F867" s="28" t="s">
        <v>40</v>
      </c>
      <c r="G867" s="28" t="s">
        <v>138</v>
      </c>
      <c r="H867" s="28" t="s">
        <v>2</v>
      </c>
      <c r="I867" s="28"/>
      <c r="J867" s="99"/>
      <c r="K867" s="80">
        <f>SUM(K868)</f>
        <v>27863.1</v>
      </c>
    </row>
    <row r="868" spans="1:11" s="18" customFormat="1" ht="48.75" hidden="1" customHeight="1" x14ac:dyDescent="0.2">
      <c r="A868" s="156"/>
      <c r="B868" s="1" t="s">
        <v>377</v>
      </c>
      <c r="C868" s="100">
        <v>925</v>
      </c>
      <c r="D868" s="99" t="s">
        <v>8</v>
      </c>
      <c r="E868" s="99" t="s">
        <v>4</v>
      </c>
      <c r="F868" s="28" t="s">
        <v>40</v>
      </c>
      <c r="G868" s="28" t="s">
        <v>138</v>
      </c>
      <c r="H868" s="28" t="s">
        <v>2</v>
      </c>
      <c r="I868" s="28" t="s">
        <v>149</v>
      </c>
      <c r="J868" s="99"/>
      <c r="K868" s="80">
        <f t="shared" ref="K868" si="37">SUM(K869)</f>
        <v>27863.1</v>
      </c>
    </row>
    <row r="869" spans="1:11" s="18" customFormat="1" ht="31.5" hidden="1" customHeight="1" x14ac:dyDescent="0.2">
      <c r="A869" s="156"/>
      <c r="B869" s="34" t="s">
        <v>120</v>
      </c>
      <c r="C869" s="100">
        <v>925</v>
      </c>
      <c r="D869" s="99" t="s">
        <v>8</v>
      </c>
      <c r="E869" s="99" t="s">
        <v>4</v>
      </c>
      <c r="F869" s="28" t="s">
        <v>40</v>
      </c>
      <c r="G869" s="28" t="s">
        <v>138</v>
      </c>
      <c r="H869" s="28" t="s">
        <v>2</v>
      </c>
      <c r="I869" s="28" t="s">
        <v>149</v>
      </c>
      <c r="J869" s="99" t="s">
        <v>59</v>
      </c>
      <c r="K869" s="80">
        <f>27064.8+452.2+346.1</f>
        <v>27863.1</v>
      </c>
    </row>
    <row r="870" spans="1:11" s="18" customFormat="1" ht="18" hidden="1" customHeight="1" x14ac:dyDescent="0.2">
      <c r="A870" s="156"/>
      <c r="B870" s="1" t="s">
        <v>144</v>
      </c>
      <c r="C870" s="100">
        <v>925</v>
      </c>
      <c r="D870" s="99" t="s">
        <v>8</v>
      </c>
      <c r="E870" s="99" t="s">
        <v>5</v>
      </c>
      <c r="F870" s="28"/>
      <c r="G870" s="28"/>
      <c r="H870" s="28"/>
      <c r="I870" s="28"/>
      <c r="J870" s="99"/>
      <c r="K870" s="80">
        <f>SUM(K871+K883)</f>
        <v>40147.699999999997</v>
      </c>
    </row>
    <row r="871" spans="1:11" s="18" customFormat="1" ht="18" hidden="1" customHeight="1" x14ac:dyDescent="0.2">
      <c r="A871" s="156"/>
      <c r="B871" s="1" t="s">
        <v>370</v>
      </c>
      <c r="C871" s="100">
        <v>925</v>
      </c>
      <c r="D871" s="99" t="s">
        <v>8</v>
      </c>
      <c r="E871" s="99" t="s">
        <v>5</v>
      </c>
      <c r="F871" s="99" t="s">
        <v>2</v>
      </c>
      <c r="G871" s="100"/>
      <c r="H871" s="99"/>
      <c r="I871" s="99"/>
      <c r="J871" s="99"/>
      <c r="K871" s="80">
        <f t="shared" ref="K871:K874" si="38">SUM(K872)</f>
        <v>35049</v>
      </c>
    </row>
    <row r="872" spans="1:11" s="18" customFormat="1" ht="18" hidden="1" customHeight="1" x14ac:dyDescent="0.2">
      <c r="A872" s="156"/>
      <c r="B872" s="31" t="s">
        <v>371</v>
      </c>
      <c r="C872" s="100">
        <v>925</v>
      </c>
      <c r="D872" s="99" t="s">
        <v>8</v>
      </c>
      <c r="E872" s="99" t="s">
        <v>5</v>
      </c>
      <c r="F872" s="99" t="s">
        <v>2</v>
      </c>
      <c r="G872" s="100">
        <v>1</v>
      </c>
      <c r="H872" s="99"/>
      <c r="I872" s="99"/>
      <c r="J872" s="99"/>
      <c r="K872" s="80">
        <f>SUM(K873+K876+K879)</f>
        <v>35049</v>
      </c>
    </row>
    <row r="873" spans="1:11" s="18" customFormat="1" ht="48.75" hidden="1" customHeight="1" x14ac:dyDescent="0.2">
      <c r="A873" s="156"/>
      <c r="B873" s="31" t="s">
        <v>107</v>
      </c>
      <c r="C873" s="100">
        <v>925</v>
      </c>
      <c r="D873" s="99" t="s">
        <v>8</v>
      </c>
      <c r="E873" s="99" t="s">
        <v>5</v>
      </c>
      <c r="F873" s="99" t="s">
        <v>2</v>
      </c>
      <c r="G873" s="100">
        <v>1</v>
      </c>
      <c r="H873" s="99" t="s">
        <v>4</v>
      </c>
      <c r="I873" s="99"/>
      <c r="J873" s="99"/>
      <c r="K873" s="80">
        <f>SUM(K874)</f>
        <v>35002</v>
      </c>
    </row>
    <row r="874" spans="1:11" s="18" customFormat="1" ht="47.25" hidden="1" customHeight="1" x14ac:dyDescent="0.2">
      <c r="A874" s="156"/>
      <c r="B874" s="31" t="s">
        <v>110</v>
      </c>
      <c r="C874" s="100">
        <v>925</v>
      </c>
      <c r="D874" s="99" t="s">
        <v>8</v>
      </c>
      <c r="E874" s="99" t="s">
        <v>5</v>
      </c>
      <c r="F874" s="99" t="s">
        <v>2</v>
      </c>
      <c r="G874" s="100">
        <v>1</v>
      </c>
      <c r="H874" s="99" t="s">
        <v>4</v>
      </c>
      <c r="I874" s="99" t="s">
        <v>85</v>
      </c>
      <c r="J874" s="99"/>
      <c r="K874" s="80">
        <f t="shared" si="38"/>
        <v>35002</v>
      </c>
    </row>
    <row r="875" spans="1:11" s="18" customFormat="1" ht="31.5" hidden="1" customHeight="1" x14ac:dyDescent="0.2">
      <c r="A875" s="156"/>
      <c r="B875" s="34" t="s">
        <v>120</v>
      </c>
      <c r="C875" s="100">
        <v>925</v>
      </c>
      <c r="D875" s="99" t="s">
        <v>8</v>
      </c>
      <c r="E875" s="99" t="s">
        <v>5</v>
      </c>
      <c r="F875" s="99" t="s">
        <v>2</v>
      </c>
      <c r="G875" s="100">
        <v>1</v>
      </c>
      <c r="H875" s="99" t="s">
        <v>4</v>
      </c>
      <c r="I875" s="99" t="s">
        <v>85</v>
      </c>
      <c r="J875" s="99" t="s">
        <v>59</v>
      </c>
      <c r="K875" s="80">
        <v>35002</v>
      </c>
    </row>
    <row r="876" spans="1:11" s="18" customFormat="1" ht="63" hidden="1" customHeight="1" x14ac:dyDescent="0.2">
      <c r="A876" s="156"/>
      <c r="B876" s="31" t="s">
        <v>105</v>
      </c>
      <c r="C876" s="100">
        <v>925</v>
      </c>
      <c r="D876" s="99" t="s">
        <v>8</v>
      </c>
      <c r="E876" s="99" t="s">
        <v>5</v>
      </c>
      <c r="F876" s="99" t="s">
        <v>2</v>
      </c>
      <c r="G876" s="100">
        <v>1</v>
      </c>
      <c r="H876" s="99" t="s">
        <v>30</v>
      </c>
      <c r="I876" s="99"/>
      <c r="J876" s="99"/>
      <c r="K876" s="80">
        <f>SUM(K877)</f>
        <v>47</v>
      </c>
    </row>
    <row r="877" spans="1:11" s="18" customFormat="1" ht="94.5" hidden="1" customHeight="1" x14ac:dyDescent="0.2">
      <c r="A877" s="156"/>
      <c r="B877" s="33" t="s">
        <v>196</v>
      </c>
      <c r="C877" s="100">
        <v>925</v>
      </c>
      <c r="D877" s="99" t="s">
        <v>8</v>
      </c>
      <c r="E877" s="99" t="s">
        <v>5</v>
      </c>
      <c r="F877" s="99" t="s">
        <v>2</v>
      </c>
      <c r="G877" s="100">
        <v>1</v>
      </c>
      <c r="H877" s="99" t="s">
        <v>30</v>
      </c>
      <c r="I877" s="99" t="s">
        <v>106</v>
      </c>
      <c r="J877" s="99"/>
      <c r="K877" s="80">
        <f>SUM(K878:K878)</f>
        <v>47</v>
      </c>
    </row>
    <row r="878" spans="1:11" s="18" customFormat="1" ht="31.5" hidden="1" customHeight="1" x14ac:dyDescent="0.2">
      <c r="A878" s="156"/>
      <c r="B878" s="3" t="s">
        <v>120</v>
      </c>
      <c r="C878" s="100">
        <v>925</v>
      </c>
      <c r="D878" s="99" t="s">
        <v>8</v>
      </c>
      <c r="E878" s="99" t="s">
        <v>5</v>
      </c>
      <c r="F878" s="99" t="s">
        <v>2</v>
      </c>
      <c r="G878" s="100">
        <v>1</v>
      </c>
      <c r="H878" s="99" t="s">
        <v>30</v>
      </c>
      <c r="I878" s="99" t="s">
        <v>106</v>
      </c>
      <c r="J878" s="99" t="s">
        <v>59</v>
      </c>
      <c r="K878" s="80">
        <v>47</v>
      </c>
    </row>
    <row r="879" spans="1:11" s="18" customFormat="1" ht="78.75" hidden="1" customHeight="1" x14ac:dyDescent="0.2">
      <c r="A879" s="156"/>
      <c r="B879" s="1" t="s">
        <v>480</v>
      </c>
      <c r="C879" s="100">
        <v>925</v>
      </c>
      <c r="D879" s="99" t="s">
        <v>8</v>
      </c>
      <c r="E879" s="99" t="s">
        <v>5</v>
      </c>
      <c r="F879" s="99" t="s">
        <v>2</v>
      </c>
      <c r="G879" s="100">
        <v>1</v>
      </c>
      <c r="H879" s="99" t="s">
        <v>8</v>
      </c>
      <c r="I879" s="99"/>
      <c r="J879" s="99"/>
      <c r="K879" s="80">
        <f>SUBTOTAL(9,K880)</f>
        <v>0</v>
      </c>
    </row>
    <row r="880" spans="1:11" s="18" customFormat="1" ht="31.5" hidden="1" customHeight="1" x14ac:dyDescent="0.2">
      <c r="A880" s="156"/>
      <c r="B880" s="3" t="s">
        <v>239</v>
      </c>
      <c r="C880" s="100">
        <v>925</v>
      </c>
      <c r="D880" s="99" t="s">
        <v>8</v>
      </c>
      <c r="E880" s="99" t="s">
        <v>5</v>
      </c>
      <c r="F880" s="99" t="s">
        <v>2</v>
      </c>
      <c r="G880" s="100">
        <v>1</v>
      </c>
      <c r="H880" s="99" t="s">
        <v>8</v>
      </c>
      <c r="I880" s="99" t="s">
        <v>238</v>
      </c>
      <c r="J880" s="99"/>
      <c r="K880" s="80">
        <f>SUM(K881:K882)</f>
        <v>113663.3</v>
      </c>
    </row>
    <row r="881" spans="1:11" s="18" customFormat="1" ht="31.5" hidden="1" customHeight="1" x14ac:dyDescent="0.2">
      <c r="A881" s="156"/>
      <c r="B881" s="34" t="s">
        <v>120</v>
      </c>
      <c r="C881" s="100">
        <v>925</v>
      </c>
      <c r="D881" s="99" t="s">
        <v>8</v>
      </c>
      <c r="E881" s="99" t="s">
        <v>5</v>
      </c>
      <c r="F881" s="99" t="s">
        <v>2</v>
      </c>
      <c r="G881" s="100">
        <v>1</v>
      </c>
      <c r="H881" s="99" t="s">
        <v>8</v>
      </c>
      <c r="I881" s="99" t="s">
        <v>238</v>
      </c>
      <c r="J881" s="99" t="s">
        <v>59</v>
      </c>
      <c r="K881" s="80">
        <v>113663.3</v>
      </c>
    </row>
    <row r="882" spans="1:11" s="18" customFormat="1" ht="18" hidden="1" customHeight="1" x14ac:dyDescent="0.2">
      <c r="A882" s="156"/>
      <c r="B882" s="3" t="s">
        <v>50</v>
      </c>
      <c r="C882" s="100">
        <v>925</v>
      </c>
      <c r="D882" s="99" t="s">
        <v>8</v>
      </c>
      <c r="E882" s="99" t="s">
        <v>5</v>
      </c>
      <c r="F882" s="99" t="s">
        <v>2</v>
      </c>
      <c r="G882" s="100">
        <v>1</v>
      </c>
      <c r="H882" s="99" t="s">
        <v>8</v>
      </c>
      <c r="I882" s="99" t="s">
        <v>238</v>
      </c>
      <c r="J882" s="99" t="s">
        <v>51</v>
      </c>
      <c r="K882" s="80"/>
    </row>
    <row r="883" spans="1:11" s="18" customFormat="1" ht="31.5" hidden="1" customHeight="1" x14ac:dyDescent="0.2">
      <c r="A883" s="156"/>
      <c r="B883" s="3" t="s">
        <v>143</v>
      </c>
      <c r="C883" s="100">
        <v>925</v>
      </c>
      <c r="D883" s="99" t="s">
        <v>8</v>
      </c>
      <c r="E883" s="99" t="s">
        <v>5</v>
      </c>
      <c r="F883" s="99" t="s">
        <v>40</v>
      </c>
      <c r="G883" s="100"/>
      <c r="H883" s="99"/>
      <c r="I883" s="99"/>
      <c r="J883" s="99"/>
      <c r="K883" s="80">
        <f>K884</f>
        <v>5098.7</v>
      </c>
    </row>
    <row r="884" spans="1:11" s="18" customFormat="1" ht="18" hidden="1" customHeight="1" x14ac:dyDescent="0.2">
      <c r="A884" s="156"/>
      <c r="B884" s="1" t="s">
        <v>373</v>
      </c>
      <c r="C884" s="100">
        <v>925</v>
      </c>
      <c r="D884" s="99" t="s">
        <v>8</v>
      </c>
      <c r="E884" s="99" t="s">
        <v>5</v>
      </c>
      <c r="F884" s="99" t="s">
        <v>40</v>
      </c>
      <c r="G884" s="100">
        <v>5</v>
      </c>
      <c r="H884" s="99"/>
      <c r="I884" s="99"/>
      <c r="J884" s="99"/>
      <c r="K884" s="80">
        <f>K885</f>
        <v>5098.7</v>
      </c>
    </row>
    <row r="885" spans="1:11" s="18" customFormat="1" ht="34.5" hidden="1" customHeight="1" x14ac:dyDescent="0.2">
      <c r="A885" s="156"/>
      <c r="B885" s="1" t="s">
        <v>376</v>
      </c>
      <c r="C885" s="100">
        <v>925</v>
      </c>
      <c r="D885" s="99" t="s">
        <v>8</v>
      </c>
      <c r="E885" s="99" t="s">
        <v>5</v>
      </c>
      <c r="F885" s="99" t="s">
        <v>40</v>
      </c>
      <c r="G885" s="100">
        <v>5</v>
      </c>
      <c r="H885" s="99" t="s">
        <v>2</v>
      </c>
      <c r="I885" s="99"/>
      <c r="J885" s="99"/>
      <c r="K885" s="80">
        <f>K886</f>
        <v>5098.7</v>
      </c>
    </row>
    <row r="886" spans="1:11" s="18" customFormat="1" ht="46.5" hidden="1" customHeight="1" x14ac:dyDescent="0.2">
      <c r="A886" s="156"/>
      <c r="B886" s="1" t="s">
        <v>377</v>
      </c>
      <c r="C886" s="100">
        <v>925</v>
      </c>
      <c r="D886" s="99" t="s">
        <v>8</v>
      </c>
      <c r="E886" s="99" t="s">
        <v>5</v>
      </c>
      <c r="F886" s="99" t="s">
        <v>40</v>
      </c>
      <c r="G886" s="100">
        <v>5</v>
      </c>
      <c r="H886" s="99" t="s">
        <v>2</v>
      </c>
      <c r="I886" s="99" t="s">
        <v>149</v>
      </c>
      <c r="J886" s="99"/>
      <c r="K886" s="80">
        <f>K887</f>
        <v>5098.7</v>
      </c>
    </row>
    <row r="887" spans="1:11" s="18" customFormat="1" ht="31.5" hidden="1" customHeight="1" x14ac:dyDescent="0.2">
      <c r="A887" s="156"/>
      <c r="B887" s="34" t="s">
        <v>120</v>
      </c>
      <c r="C887" s="100">
        <v>925</v>
      </c>
      <c r="D887" s="99" t="s">
        <v>8</v>
      </c>
      <c r="E887" s="99" t="s">
        <v>5</v>
      </c>
      <c r="F887" s="99" t="s">
        <v>40</v>
      </c>
      <c r="G887" s="100">
        <v>5</v>
      </c>
      <c r="H887" s="99" t="s">
        <v>2</v>
      </c>
      <c r="I887" s="99" t="s">
        <v>149</v>
      </c>
      <c r="J887" s="99" t="s">
        <v>59</v>
      </c>
      <c r="K887" s="80">
        <v>5098.7</v>
      </c>
    </row>
    <row r="888" spans="1:11" s="18" customFormat="1" ht="14.25" hidden="1" customHeight="1" x14ac:dyDescent="0.2">
      <c r="A888" s="156"/>
      <c r="B888" s="1" t="s">
        <v>229</v>
      </c>
      <c r="C888" s="100">
        <v>925</v>
      </c>
      <c r="D888" s="99" t="s">
        <v>8</v>
      </c>
      <c r="E888" s="28" t="s">
        <v>7</v>
      </c>
      <c r="F888" s="28"/>
      <c r="G888" s="28"/>
      <c r="H888" s="28"/>
      <c r="I888" s="28"/>
      <c r="J888" s="99"/>
      <c r="K888" s="80">
        <f>SUM(K889)</f>
        <v>32.5</v>
      </c>
    </row>
    <row r="889" spans="1:11" s="18" customFormat="1" ht="18" hidden="1" customHeight="1" x14ac:dyDescent="0.2">
      <c r="A889" s="156"/>
      <c r="B889" s="1" t="s">
        <v>370</v>
      </c>
      <c r="C889" s="100">
        <v>925</v>
      </c>
      <c r="D889" s="28" t="s">
        <v>8</v>
      </c>
      <c r="E889" s="28" t="s">
        <v>7</v>
      </c>
      <c r="F889" s="28" t="s">
        <v>2</v>
      </c>
      <c r="G889" s="28"/>
      <c r="H889" s="28"/>
      <c r="I889" s="28"/>
      <c r="J889" s="99"/>
      <c r="K889" s="80">
        <f>SUM(K890)</f>
        <v>32.5</v>
      </c>
    </row>
    <row r="890" spans="1:11" s="18" customFormat="1" ht="20.25" hidden="1" customHeight="1" x14ac:dyDescent="0.2">
      <c r="A890" s="156"/>
      <c r="B890" s="1" t="s">
        <v>371</v>
      </c>
      <c r="C890" s="100">
        <v>925</v>
      </c>
      <c r="D890" s="28" t="s">
        <v>8</v>
      </c>
      <c r="E890" s="28" t="s">
        <v>7</v>
      </c>
      <c r="F890" s="28" t="s">
        <v>2</v>
      </c>
      <c r="G890" s="28" t="s">
        <v>90</v>
      </c>
      <c r="H890" s="28"/>
      <c r="I890" s="28"/>
      <c r="J890" s="99"/>
      <c r="K890" s="80">
        <f>SUM(K891)</f>
        <v>32.5</v>
      </c>
    </row>
    <row r="891" spans="1:11" s="18" customFormat="1" ht="50.25" hidden="1" customHeight="1" x14ac:dyDescent="0.2">
      <c r="A891" s="156"/>
      <c r="B891" s="31" t="s">
        <v>107</v>
      </c>
      <c r="C891" s="100">
        <v>925</v>
      </c>
      <c r="D891" s="28" t="s">
        <v>8</v>
      </c>
      <c r="E891" s="28" t="s">
        <v>7</v>
      </c>
      <c r="F891" s="28" t="s">
        <v>2</v>
      </c>
      <c r="G891" s="28" t="s">
        <v>90</v>
      </c>
      <c r="H891" s="99" t="s">
        <v>4</v>
      </c>
      <c r="I891" s="28"/>
      <c r="J891" s="99"/>
      <c r="K891" s="80">
        <f>SUM(K892)</f>
        <v>32.5</v>
      </c>
    </row>
    <row r="892" spans="1:11" s="18" customFormat="1" ht="18" hidden="1" customHeight="1" x14ac:dyDescent="0.2">
      <c r="A892" s="156"/>
      <c r="B892" s="1" t="s">
        <v>231</v>
      </c>
      <c r="C892" s="100">
        <v>925</v>
      </c>
      <c r="D892" s="28" t="s">
        <v>8</v>
      </c>
      <c r="E892" s="28" t="s">
        <v>7</v>
      </c>
      <c r="F892" s="28" t="s">
        <v>2</v>
      </c>
      <c r="G892" s="28" t="s">
        <v>90</v>
      </c>
      <c r="H892" s="99" t="s">
        <v>4</v>
      </c>
      <c r="I892" s="28" t="s">
        <v>230</v>
      </c>
      <c r="J892" s="99"/>
      <c r="K892" s="80">
        <f>SUM(K893)</f>
        <v>32.5</v>
      </c>
    </row>
    <row r="893" spans="1:11" s="18" customFormat="1" ht="31.5" hidden="1" customHeight="1" x14ac:dyDescent="0.2">
      <c r="A893" s="156"/>
      <c r="B893" s="1" t="s">
        <v>122</v>
      </c>
      <c r="C893" s="100">
        <v>925</v>
      </c>
      <c r="D893" s="28" t="s">
        <v>8</v>
      </c>
      <c r="E893" s="28" t="s">
        <v>7</v>
      </c>
      <c r="F893" s="28" t="s">
        <v>2</v>
      </c>
      <c r="G893" s="28" t="s">
        <v>90</v>
      </c>
      <c r="H893" s="99" t="s">
        <v>4</v>
      </c>
      <c r="I893" s="28" t="s">
        <v>230</v>
      </c>
      <c r="J893" s="99" t="s">
        <v>49</v>
      </c>
      <c r="K893" s="80">
        <v>32.5</v>
      </c>
    </row>
    <row r="894" spans="1:11" s="18" customFormat="1" ht="18" hidden="1" customHeight="1" x14ac:dyDescent="0.2">
      <c r="A894" s="156"/>
      <c r="B894" s="1" t="s">
        <v>27</v>
      </c>
      <c r="C894" s="100">
        <v>925</v>
      </c>
      <c r="D894" s="28" t="s">
        <v>8</v>
      </c>
      <c r="E894" s="99" t="s">
        <v>24</v>
      </c>
      <c r="F894" s="99"/>
      <c r="G894" s="100"/>
      <c r="H894" s="99"/>
      <c r="I894" s="99"/>
      <c r="J894" s="99"/>
      <c r="K894" s="80">
        <f>SUM(K895+K960)</f>
        <v>163747.20000000001</v>
      </c>
    </row>
    <row r="895" spans="1:11" s="18" customFormat="1" ht="18" hidden="1" customHeight="1" x14ac:dyDescent="0.2">
      <c r="A895" s="156"/>
      <c r="B895" s="1" t="s">
        <v>370</v>
      </c>
      <c r="C895" s="100">
        <v>925</v>
      </c>
      <c r="D895" s="99" t="s">
        <v>8</v>
      </c>
      <c r="E895" s="99" t="s">
        <v>24</v>
      </c>
      <c r="F895" s="99" t="s">
        <v>2</v>
      </c>
      <c r="G895" s="100"/>
      <c r="H895" s="99"/>
      <c r="I895" s="99"/>
      <c r="J895" s="99"/>
      <c r="K895" s="80">
        <f>SUM(K896)</f>
        <v>163488.40000000002</v>
      </c>
    </row>
    <row r="896" spans="1:11" s="18" customFormat="1" ht="18" hidden="1" customHeight="1" x14ac:dyDescent="0.2">
      <c r="A896" s="156"/>
      <c r="B896" s="1" t="s">
        <v>371</v>
      </c>
      <c r="C896" s="100">
        <v>925</v>
      </c>
      <c r="D896" s="99" t="s">
        <v>8</v>
      </c>
      <c r="E896" s="99" t="s">
        <v>24</v>
      </c>
      <c r="F896" s="99" t="s">
        <v>2</v>
      </c>
      <c r="G896" s="100">
        <v>1</v>
      </c>
      <c r="H896" s="99"/>
      <c r="I896" s="99"/>
      <c r="J896" s="99"/>
      <c r="K896" s="80">
        <f>SUM(K927+K934+K897+K922+K914+K947+K954+K942+K957)</f>
        <v>163488.40000000002</v>
      </c>
    </row>
    <row r="897" spans="1:11" s="18" customFormat="1" ht="50.25" hidden="1" customHeight="1" x14ac:dyDescent="0.2">
      <c r="A897" s="156"/>
      <c r="B897" s="31" t="s">
        <v>107</v>
      </c>
      <c r="C897" s="100">
        <v>925</v>
      </c>
      <c r="D897" s="99" t="s">
        <v>8</v>
      </c>
      <c r="E897" s="99" t="s">
        <v>24</v>
      </c>
      <c r="F897" s="99" t="s">
        <v>2</v>
      </c>
      <c r="G897" s="100">
        <v>1</v>
      </c>
      <c r="H897" s="99" t="s">
        <v>4</v>
      </c>
      <c r="I897" s="99"/>
      <c r="J897" s="99"/>
      <c r="K897" s="80">
        <f>SUM(K898+K902+K911+K909+K907)</f>
        <v>141406.70000000001</v>
      </c>
    </row>
    <row r="898" spans="1:11" s="18" customFormat="1" ht="18" hidden="1" customHeight="1" x14ac:dyDescent="0.2">
      <c r="A898" s="156"/>
      <c r="B898" s="1" t="s">
        <v>47</v>
      </c>
      <c r="C898" s="100">
        <v>925</v>
      </c>
      <c r="D898" s="99" t="s">
        <v>8</v>
      </c>
      <c r="E898" s="99" t="s">
        <v>24</v>
      </c>
      <c r="F898" s="99" t="s">
        <v>2</v>
      </c>
      <c r="G898" s="100">
        <v>1</v>
      </c>
      <c r="H898" s="99" t="s">
        <v>4</v>
      </c>
      <c r="I898" s="99" t="s">
        <v>78</v>
      </c>
      <c r="J898" s="99"/>
      <c r="K898" s="80">
        <f>SUM(K899:K901)</f>
        <v>9233.7000000000007</v>
      </c>
    </row>
    <row r="899" spans="1:11" s="18" customFormat="1" ht="52.5" hidden="1" customHeight="1" x14ac:dyDescent="0.2">
      <c r="A899" s="156"/>
      <c r="B899" s="1" t="s">
        <v>121</v>
      </c>
      <c r="C899" s="100">
        <v>925</v>
      </c>
      <c r="D899" s="99" t="s">
        <v>8</v>
      </c>
      <c r="E899" s="99" t="s">
        <v>24</v>
      </c>
      <c r="F899" s="99" t="s">
        <v>2</v>
      </c>
      <c r="G899" s="100">
        <v>1</v>
      </c>
      <c r="H899" s="99" t="s">
        <v>4</v>
      </c>
      <c r="I899" s="99" t="s">
        <v>78</v>
      </c>
      <c r="J899" s="99" t="s">
        <v>48</v>
      </c>
      <c r="K899" s="80">
        <v>9227.7000000000007</v>
      </c>
    </row>
    <row r="900" spans="1:11" s="18" customFormat="1" ht="31.5" hidden="1" customHeight="1" x14ac:dyDescent="0.2">
      <c r="A900" s="156"/>
      <c r="B900" s="1" t="s">
        <v>122</v>
      </c>
      <c r="C900" s="100">
        <v>925</v>
      </c>
      <c r="D900" s="99" t="s">
        <v>8</v>
      </c>
      <c r="E900" s="99" t="s">
        <v>24</v>
      </c>
      <c r="F900" s="99" t="s">
        <v>2</v>
      </c>
      <c r="G900" s="100">
        <v>1</v>
      </c>
      <c r="H900" s="99" t="s">
        <v>4</v>
      </c>
      <c r="I900" s="99" t="s">
        <v>78</v>
      </c>
      <c r="J900" s="99" t="s">
        <v>49</v>
      </c>
      <c r="K900" s="80">
        <v>5</v>
      </c>
    </row>
    <row r="901" spans="1:11" s="18" customFormat="1" ht="18" hidden="1" customHeight="1" x14ac:dyDescent="0.2">
      <c r="A901" s="156"/>
      <c r="B901" s="1" t="s">
        <v>50</v>
      </c>
      <c r="C901" s="100">
        <v>925</v>
      </c>
      <c r="D901" s="99" t="s">
        <v>8</v>
      </c>
      <c r="E901" s="99" t="s">
        <v>24</v>
      </c>
      <c r="F901" s="99" t="s">
        <v>2</v>
      </c>
      <c r="G901" s="100">
        <v>1</v>
      </c>
      <c r="H901" s="99" t="s">
        <v>4</v>
      </c>
      <c r="I901" s="99" t="s">
        <v>78</v>
      </c>
      <c r="J901" s="99" t="s">
        <v>51</v>
      </c>
      <c r="K901" s="80">
        <v>1</v>
      </c>
    </row>
    <row r="902" spans="1:11" s="18" customFormat="1" ht="47.25" hidden="1" customHeight="1" x14ac:dyDescent="0.2">
      <c r="A902" s="156"/>
      <c r="B902" s="31" t="s">
        <v>110</v>
      </c>
      <c r="C902" s="100">
        <v>925</v>
      </c>
      <c r="D902" s="99" t="s">
        <v>8</v>
      </c>
      <c r="E902" s="99" t="s">
        <v>24</v>
      </c>
      <c r="F902" s="99" t="s">
        <v>2</v>
      </c>
      <c r="G902" s="100">
        <v>1</v>
      </c>
      <c r="H902" s="99" t="s">
        <v>4</v>
      </c>
      <c r="I902" s="99" t="s">
        <v>85</v>
      </c>
      <c r="J902" s="99"/>
      <c r="K902" s="80">
        <f>SUM(K903:K906)</f>
        <v>102671.29999999999</v>
      </c>
    </row>
    <row r="903" spans="1:11" s="18" customFormat="1" ht="54" hidden="1" customHeight="1" x14ac:dyDescent="0.2">
      <c r="A903" s="156"/>
      <c r="B903" s="1" t="s">
        <v>121</v>
      </c>
      <c r="C903" s="100">
        <v>925</v>
      </c>
      <c r="D903" s="99" t="s">
        <v>8</v>
      </c>
      <c r="E903" s="99" t="s">
        <v>24</v>
      </c>
      <c r="F903" s="99" t="s">
        <v>2</v>
      </c>
      <c r="G903" s="100">
        <v>1</v>
      </c>
      <c r="H903" s="99" t="s">
        <v>4</v>
      </c>
      <c r="I903" s="99" t="s">
        <v>85</v>
      </c>
      <c r="J903" s="99" t="s">
        <v>48</v>
      </c>
      <c r="K903" s="80">
        <f>47423.1+42031.3</f>
        <v>89454.399999999994</v>
      </c>
    </row>
    <row r="904" spans="1:11" s="18" customFormat="1" ht="31.5" hidden="1" customHeight="1" x14ac:dyDescent="0.2">
      <c r="A904" s="156"/>
      <c r="B904" s="1" t="s">
        <v>122</v>
      </c>
      <c r="C904" s="100">
        <v>925</v>
      </c>
      <c r="D904" s="99" t="s">
        <v>8</v>
      </c>
      <c r="E904" s="99" t="s">
        <v>24</v>
      </c>
      <c r="F904" s="99" t="s">
        <v>2</v>
      </c>
      <c r="G904" s="100">
        <v>1</v>
      </c>
      <c r="H904" s="99" t="s">
        <v>4</v>
      </c>
      <c r="I904" s="99" t="s">
        <v>85</v>
      </c>
      <c r="J904" s="99" t="s">
        <v>49</v>
      </c>
      <c r="K904" s="80">
        <f>8916.5+4237.4</f>
        <v>13153.9</v>
      </c>
    </row>
    <row r="905" spans="1:11" s="18" customFormat="1" ht="18" hidden="1" customHeight="1" x14ac:dyDescent="0.2">
      <c r="A905" s="156"/>
      <c r="B905" s="1" t="s">
        <v>55</v>
      </c>
      <c r="C905" s="100">
        <v>925</v>
      </c>
      <c r="D905" s="99" t="s">
        <v>8</v>
      </c>
      <c r="E905" s="99" t="s">
        <v>24</v>
      </c>
      <c r="F905" s="99" t="s">
        <v>2</v>
      </c>
      <c r="G905" s="100">
        <v>1</v>
      </c>
      <c r="H905" s="99" t="s">
        <v>4</v>
      </c>
      <c r="I905" s="99" t="s">
        <v>85</v>
      </c>
      <c r="J905" s="99" t="s">
        <v>56</v>
      </c>
      <c r="K905" s="80"/>
    </row>
    <row r="906" spans="1:11" s="18" customFormat="1" ht="18" hidden="1" customHeight="1" x14ac:dyDescent="0.2">
      <c r="A906" s="156"/>
      <c r="B906" s="1" t="s">
        <v>50</v>
      </c>
      <c r="C906" s="100">
        <v>925</v>
      </c>
      <c r="D906" s="99" t="s">
        <v>8</v>
      </c>
      <c r="E906" s="99" t="s">
        <v>24</v>
      </c>
      <c r="F906" s="99" t="s">
        <v>2</v>
      </c>
      <c r="G906" s="100">
        <v>1</v>
      </c>
      <c r="H906" s="99" t="s">
        <v>4</v>
      </c>
      <c r="I906" s="99" t="s">
        <v>85</v>
      </c>
      <c r="J906" s="99" t="s">
        <v>51</v>
      </c>
      <c r="K906" s="80">
        <f>37.7+25.3</f>
        <v>63</v>
      </c>
    </row>
    <row r="907" spans="1:11" s="18" customFormat="1" ht="18" hidden="1" customHeight="1" x14ac:dyDescent="0.2">
      <c r="A907" s="156"/>
      <c r="B907" s="1" t="s">
        <v>228</v>
      </c>
      <c r="C907" s="100">
        <v>925</v>
      </c>
      <c r="D907" s="99" t="s">
        <v>8</v>
      </c>
      <c r="E907" s="28" t="s">
        <v>24</v>
      </c>
      <c r="F907" s="28" t="s">
        <v>2</v>
      </c>
      <c r="G907" s="97">
        <v>1</v>
      </c>
      <c r="H907" s="99" t="s">
        <v>4</v>
      </c>
      <c r="I907" s="28" t="s">
        <v>227</v>
      </c>
      <c r="J907" s="28"/>
      <c r="K907" s="80">
        <f>SUM(K908)</f>
        <v>26</v>
      </c>
    </row>
    <row r="908" spans="1:11" s="18" customFormat="1" ht="31.5" hidden="1" customHeight="1" x14ac:dyDescent="0.2">
      <c r="A908" s="156"/>
      <c r="B908" s="1" t="s">
        <v>122</v>
      </c>
      <c r="C908" s="100">
        <v>925</v>
      </c>
      <c r="D908" s="28" t="s">
        <v>8</v>
      </c>
      <c r="E908" s="28" t="s">
        <v>24</v>
      </c>
      <c r="F908" s="28" t="s">
        <v>2</v>
      </c>
      <c r="G908" s="97">
        <v>1</v>
      </c>
      <c r="H908" s="99" t="s">
        <v>4</v>
      </c>
      <c r="I908" s="28" t="s">
        <v>227</v>
      </c>
      <c r="J908" s="28" t="s">
        <v>49</v>
      </c>
      <c r="K908" s="80">
        <v>26</v>
      </c>
    </row>
    <row r="909" spans="1:11" s="18" customFormat="1" ht="63" hidden="1" customHeight="1" x14ac:dyDescent="0.2">
      <c r="A909" s="156"/>
      <c r="B909" s="31" t="s">
        <v>198</v>
      </c>
      <c r="C909" s="100">
        <v>925</v>
      </c>
      <c r="D909" s="99" t="s">
        <v>8</v>
      </c>
      <c r="E909" s="99" t="s">
        <v>24</v>
      </c>
      <c r="F909" s="99" t="s">
        <v>2</v>
      </c>
      <c r="G909" s="100">
        <v>1</v>
      </c>
      <c r="H909" s="99" t="s">
        <v>4</v>
      </c>
      <c r="I909" s="99" t="s">
        <v>115</v>
      </c>
      <c r="J909" s="99"/>
      <c r="K909" s="80">
        <f>K910</f>
        <v>73.2</v>
      </c>
    </row>
    <row r="910" spans="1:11" s="18" customFormat="1" ht="52.5" hidden="1" customHeight="1" x14ac:dyDescent="0.2">
      <c r="A910" s="156"/>
      <c r="B910" s="1" t="s">
        <v>121</v>
      </c>
      <c r="C910" s="100">
        <v>925</v>
      </c>
      <c r="D910" s="99" t="s">
        <v>8</v>
      </c>
      <c r="E910" s="99" t="s">
        <v>24</v>
      </c>
      <c r="F910" s="99" t="s">
        <v>2</v>
      </c>
      <c r="G910" s="100">
        <v>1</v>
      </c>
      <c r="H910" s="99" t="s">
        <v>4</v>
      </c>
      <c r="I910" s="99" t="s">
        <v>115</v>
      </c>
      <c r="J910" s="99" t="s">
        <v>48</v>
      </c>
      <c r="K910" s="80">
        <v>73.2</v>
      </c>
    </row>
    <row r="911" spans="1:11" s="18" customFormat="1" ht="63" hidden="1" customHeight="1" x14ac:dyDescent="0.2">
      <c r="A911" s="156"/>
      <c r="B911" s="3" t="s">
        <v>199</v>
      </c>
      <c r="C911" s="100">
        <v>925</v>
      </c>
      <c r="D911" s="99" t="s">
        <v>8</v>
      </c>
      <c r="E911" s="99" t="s">
        <v>24</v>
      </c>
      <c r="F911" s="99" t="s">
        <v>2</v>
      </c>
      <c r="G911" s="100">
        <v>1</v>
      </c>
      <c r="H911" s="99" t="s">
        <v>4</v>
      </c>
      <c r="I911" s="99" t="s">
        <v>109</v>
      </c>
      <c r="J911" s="99"/>
      <c r="K911" s="80">
        <f>SUM(K912:K913)</f>
        <v>29402.5</v>
      </c>
    </row>
    <row r="912" spans="1:11" s="18" customFormat="1" ht="54.75" hidden="1" customHeight="1" x14ac:dyDescent="0.2">
      <c r="A912" s="156"/>
      <c r="B912" s="1" t="s">
        <v>121</v>
      </c>
      <c r="C912" s="100">
        <v>925</v>
      </c>
      <c r="D912" s="99" t="s">
        <v>8</v>
      </c>
      <c r="E912" s="99" t="s">
        <v>24</v>
      </c>
      <c r="F912" s="99" t="s">
        <v>2</v>
      </c>
      <c r="G912" s="100">
        <v>1</v>
      </c>
      <c r="H912" s="99" t="s">
        <v>4</v>
      </c>
      <c r="I912" s="99" t="s">
        <v>109</v>
      </c>
      <c r="J912" s="99" t="s">
        <v>48</v>
      </c>
      <c r="K912" s="80">
        <f>9734+19668.5</f>
        <v>29402.5</v>
      </c>
    </row>
    <row r="913" spans="1:11" s="18" customFormat="1" ht="26.25" hidden="1" customHeight="1" x14ac:dyDescent="0.2">
      <c r="A913" s="156"/>
      <c r="B913" s="1" t="s">
        <v>122</v>
      </c>
      <c r="C913" s="100">
        <v>925</v>
      </c>
      <c r="D913" s="99" t="s">
        <v>8</v>
      </c>
      <c r="E913" s="99" t="s">
        <v>24</v>
      </c>
      <c r="F913" s="99" t="s">
        <v>2</v>
      </c>
      <c r="G913" s="100">
        <v>1</v>
      </c>
      <c r="H913" s="99" t="s">
        <v>4</v>
      </c>
      <c r="I913" s="99" t="s">
        <v>109</v>
      </c>
      <c r="J913" s="99" t="s">
        <v>49</v>
      </c>
      <c r="K913" s="80"/>
    </row>
    <row r="914" spans="1:11" s="18" customFormat="1" ht="47.25" hidden="1" customHeight="1" x14ac:dyDescent="0.2">
      <c r="A914" s="156"/>
      <c r="B914" s="1" t="s">
        <v>187</v>
      </c>
      <c r="C914" s="100">
        <v>925</v>
      </c>
      <c r="D914" s="99" t="s">
        <v>8</v>
      </c>
      <c r="E914" s="99" t="s">
        <v>24</v>
      </c>
      <c r="F914" s="28" t="s">
        <v>2</v>
      </c>
      <c r="G914" s="28" t="s">
        <v>90</v>
      </c>
      <c r="H914" s="28" t="s">
        <v>5</v>
      </c>
      <c r="I914" s="28"/>
      <c r="J914" s="99"/>
      <c r="K914" s="80">
        <f>SUM(K915+K919)</f>
        <v>1875.7</v>
      </c>
    </row>
    <row r="915" spans="1:11" s="18" customFormat="1" ht="31.5" hidden="1" customHeight="1" x14ac:dyDescent="0.2">
      <c r="A915" s="156"/>
      <c r="B915" s="1" t="s">
        <v>378</v>
      </c>
      <c r="C915" s="100">
        <v>925</v>
      </c>
      <c r="D915" s="99" t="s">
        <v>8</v>
      </c>
      <c r="E915" s="99" t="s">
        <v>24</v>
      </c>
      <c r="F915" s="28" t="s">
        <v>2</v>
      </c>
      <c r="G915" s="28" t="s">
        <v>90</v>
      </c>
      <c r="H915" s="28" t="s">
        <v>5</v>
      </c>
      <c r="I915" s="28" t="s">
        <v>188</v>
      </c>
      <c r="J915" s="99"/>
      <c r="K915" s="80">
        <f>SUM(K916:K918)</f>
        <v>1200</v>
      </c>
    </row>
    <row r="916" spans="1:11" s="18" customFormat="1" ht="45.75" hidden="1" customHeight="1" x14ac:dyDescent="0.2">
      <c r="A916" s="156"/>
      <c r="B916" s="1" t="s">
        <v>121</v>
      </c>
      <c r="C916" s="100">
        <v>925</v>
      </c>
      <c r="D916" s="99" t="s">
        <v>8</v>
      </c>
      <c r="E916" s="99" t="s">
        <v>24</v>
      </c>
      <c r="F916" s="28" t="s">
        <v>2</v>
      </c>
      <c r="G916" s="28" t="s">
        <v>90</v>
      </c>
      <c r="H916" s="28" t="s">
        <v>5</v>
      </c>
      <c r="I916" s="28" t="s">
        <v>188</v>
      </c>
      <c r="J916" s="99" t="s">
        <v>48</v>
      </c>
      <c r="K916" s="80"/>
    </row>
    <row r="917" spans="1:11" s="18" customFormat="1" ht="31.5" hidden="1" customHeight="1" x14ac:dyDescent="0.2">
      <c r="A917" s="156"/>
      <c r="B917" s="1" t="s">
        <v>122</v>
      </c>
      <c r="C917" s="100">
        <v>925</v>
      </c>
      <c r="D917" s="99" t="s">
        <v>8</v>
      </c>
      <c r="E917" s="99" t="s">
        <v>24</v>
      </c>
      <c r="F917" s="28" t="s">
        <v>2</v>
      </c>
      <c r="G917" s="28" t="s">
        <v>90</v>
      </c>
      <c r="H917" s="28" t="s">
        <v>5</v>
      </c>
      <c r="I917" s="28" t="s">
        <v>188</v>
      </c>
      <c r="J917" s="99" t="s">
        <v>49</v>
      </c>
      <c r="K917" s="80">
        <v>1046.8</v>
      </c>
    </row>
    <row r="918" spans="1:11" s="18" customFormat="1" ht="31.5" hidden="1" customHeight="1" x14ac:dyDescent="0.2">
      <c r="A918" s="156"/>
      <c r="B918" s="34" t="s">
        <v>120</v>
      </c>
      <c r="C918" s="100">
        <v>925</v>
      </c>
      <c r="D918" s="99" t="s">
        <v>8</v>
      </c>
      <c r="E918" s="99" t="s">
        <v>24</v>
      </c>
      <c r="F918" s="28" t="s">
        <v>2</v>
      </c>
      <c r="G918" s="28" t="s">
        <v>90</v>
      </c>
      <c r="H918" s="28" t="s">
        <v>5</v>
      </c>
      <c r="I918" s="28" t="s">
        <v>188</v>
      </c>
      <c r="J918" s="99" t="s">
        <v>59</v>
      </c>
      <c r="K918" s="80">
        <v>153.19999999999999</v>
      </c>
    </row>
    <row r="919" spans="1:11" s="18" customFormat="1" ht="63" hidden="1" customHeight="1" x14ac:dyDescent="0.2">
      <c r="A919" s="156"/>
      <c r="B919" s="1" t="s">
        <v>284</v>
      </c>
      <c r="C919" s="100">
        <v>925</v>
      </c>
      <c r="D919" s="99" t="s">
        <v>8</v>
      </c>
      <c r="E919" s="99" t="s">
        <v>24</v>
      </c>
      <c r="F919" s="28" t="s">
        <v>2</v>
      </c>
      <c r="G919" s="28" t="s">
        <v>90</v>
      </c>
      <c r="H919" s="28" t="s">
        <v>5</v>
      </c>
      <c r="I919" s="28" t="s">
        <v>285</v>
      </c>
      <c r="J919" s="99"/>
      <c r="K919" s="80">
        <f>K920+K921</f>
        <v>675.7</v>
      </c>
    </row>
    <row r="920" spans="1:11" s="18" customFormat="1" ht="50.25" hidden="1" customHeight="1" x14ac:dyDescent="0.2">
      <c r="A920" s="156"/>
      <c r="B920" s="1" t="s">
        <v>121</v>
      </c>
      <c r="C920" s="100">
        <v>925</v>
      </c>
      <c r="D920" s="99" t="s">
        <v>8</v>
      </c>
      <c r="E920" s="99" t="s">
        <v>24</v>
      </c>
      <c r="F920" s="28" t="s">
        <v>2</v>
      </c>
      <c r="G920" s="28" t="s">
        <v>90</v>
      </c>
      <c r="H920" s="28" t="s">
        <v>5</v>
      </c>
      <c r="I920" s="28" t="s">
        <v>285</v>
      </c>
      <c r="J920" s="99" t="s">
        <v>48</v>
      </c>
      <c r="K920" s="80">
        <v>490.9</v>
      </c>
    </row>
    <row r="921" spans="1:11" s="18" customFormat="1" ht="31.5" hidden="1" customHeight="1" x14ac:dyDescent="0.2">
      <c r="A921" s="156"/>
      <c r="B921" s="34" t="s">
        <v>120</v>
      </c>
      <c r="C921" s="100">
        <v>925</v>
      </c>
      <c r="D921" s="99" t="s">
        <v>8</v>
      </c>
      <c r="E921" s="99" t="s">
        <v>24</v>
      </c>
      <c r="F921" s="28" t="s">
        <v>2</v>
      </c>
      <c r="G921" s="28" t="s">
        <v>90</v>
      </c>
      <c r="H921" s="28" t="s">
        <v>5</v>
      </c>
      <c r="I921" s="28" t="s">
        <v>285</v>
      </c>
      <c r="J921" s="99" t="s">
        <v>59</v>
      </c>
      <c r="K921" s="80">
        <v>184.8</v>
      </c>
    </row>
    <row r="922" spans="1:11" s="18" customFormat="1" ht="31.5" hidden="1" customHeight="1" x14ac:dyDescent="0.2">
      <c r="A922" s="156"/>
      <c r="B922" s="1" t="s">
        <v>111</v>
      </c>
      <c r="C922" s="100">
        <v>925</v>
      </c>
      <c r="D922" s="28" t="s">
        <v>8</v>
      </c>
      <c r="E922" s="99" t="s">
        <v>24</v>
      </c>
      <c r="F922" s="99" t="s">
        <v>2</v>
      </c>
      <c r="G922" s="100">
        <v>1</v>
      </c>
      <c r="H922" s="28" t="s">
        <v>6</v>
      </c>
      <c r="I922" s="99"/>
      <c r="J922" s="99"/>
      <c r="K922" s="80">
        <f>K923+K925</f>
        <v>636.70000000000005</v>
      </c>
    </row>
    <row r="923" spans="1:11" s="18" customFormat="1" ht="126" hidden="1" customHeight="1" x14ac:dyDescent="0.2">
      <c r="A923" s="156"/>
      <c r="B923" s="1" t="s">
        <v>296</v>
      </c>
      <c r="C923" s="100">
        <v>925</v>
      </c>
      <c r="D923" s="99" t="s">
        <v>8</v>
      </c>
      <c r="E923" s="99" t="s">
        <v>24</v>
      </c>
      <c r="F923" s="99" t="s">
        <v>2</v>
      </c>
      <c r="G923" s="100">
        <v>1</v>
      </c>
      <c r="H923" s="28" t="s">
        <v>6</v>
      </c>
      <c r="I923" s="99" t="s">
        <v>113</v>
      </c>
      <c r="J923" s="99"/>
      <c r="K923" s="80">
        <f>SUM(K924)</f>
        <v>593</v>
      </c>
    </row>
    <row r="924" spans="1:11" s="18" customFormat="1" ht="53.25" hidden="1" customHeight="1" x14ac:dyDescent="0.2">
      <c r="A924" s="156"/>
      <c r="B924" s="1" t="s">
        <v>121</v>
      </c>
      <c r="C924" s="100">
        <v>925</v>
      </c>
      <c r="D924" s="99" t="s">
        <v>8</v>
      </c>
      <c r="E924" s="99" t="s">
        <v>24</v>
      </c>
      <c r="F924" s="99" t="s">
        <v>2</v>
      </c>
      <c r="G924" s="100">
        <v>1</v>
      </c>
      <c r="H924" s="28" t="s">
        <v>6</v>
      </c>
      <c r="I924" s="99" t="s">
        <v>113</v>
      </c>
      <c r="J924" s="99" t="s">
        <v>48</v>
      </c>
      <c r="K924" s="80">
        <v>593</v>
      </c>
    </row>
    <row r="925" spans="1:11" s="18" customFormat="1" ht="78.75" hidden="1" customHeight="1" x14ac:dyDescent="0.2">
      <c r="A925" s="156"/>
      <c r="B925" s="1" t="s">
        <v>416</v>
      </c>
      <c r="C925" s="100">
        <v>925</v>
      </c>
      <c r="D925" s="99" t="s">
        <v>8</v>
      </c>
      <c r="E925" s="99" t="s">
        <v>24</v>
      </c>
      <c r="F925" s="28" t="s">
        <v>2</v>
      </c>
      <c r="G925" s="28" t="s">
        <v>90</v>
      </c>
      <c r="H925" s="28" t="s">
        <v>6</v>
      </c>
      <c r="I925" s="28" t="s">
        <v>237</v>
      </c>
      <c r="J925" s="99"/>
      <c r="K925" s="80">
        <f>K926</f>
        <v>43.7</v>
      </c>
    </row>
    <row r="926" spans="1:11" s="18" customFormat="1" ht="51.75" hidden="1" customHeight="1" x14ac:dyDescent="0.2">
      <c r="A926" s="156"/>
      <c r="B926" s="1" t="s">
        <v>121</v>
      </c>
      <c r="C926" s="100">
        <v>925</v>
      </c>
      <c r="D926" s="99" t="s">
        <v>8</v>
      </c>
      <c r="E926" s="99" t="s">
        <v>24</v>
      </c>
      <c r="F926" s="28" t="s">
        <v>2</v>
      </c>
      <c r="G926" s="28" t="s">
        <v>90</v>
      </c>
      <c r="H926" s="28" t="s">
        <v>6</v>
      </c>
      <c r="I926" s="28" t="s">
        <v>237</v>
      </c>
      <c r="J926" s="99" t="s">
        <v>48</v>
      </c>
      <c r="K926" s="80">
        <v>43.7</v>
      </c>
    </row>
    <row r="927" spans="1:11" s="18" customFormat="1" ht="31.5" hidden="1" customHeight="1" x14ac:dyDescent="0.2">
      <c r="A927" s="156"/>
      <c r="B927" s="1" t="s">
        <v>509</v>
      </c>
      <c r="C927" s="100">
        <v>925</v>
      </c>
      <c r="D927" s="99" t="s">
        <v>8</v>
      </c>
      <c r="E927" s="99" t="s">
        <v>24</v>
      </c>
      <c r="F927" s="99" t="s">
        <v>2</v>
      </c>
      <c r="G927" s="100">
        <v>1</v>
      </c>
      <c r="H927" s="99" t="s">
        <v>7</v>
      </c>
      <c r="I927" s="99"/>
      <c r="J927" s="99"/>
      <c r="K927" s="80">
        <f>SUM(K930+K928)</f>
        <v>315</v>
      </c>
    </row>
    <row r="928" spans="1:11" s="18" customFormat="1" ht="31.5" hidden="1" customHeight="1" x14ac:dyDescent="0.2">
      <c r="A928" s="156"/>
      <c r="B928" s="31" t="s">
        <v>214</v>
      </c>
      <c r="C928" s="100">
        <v>925</v>
      </c>
      <c r="D928" s="99" t="s">
        <v>8</v>
      </c>
      <c r="E928" s="99" t="s">
        <v>24</v>
      </c>
      <c r="F928" s="28" t="s">
        <v>2</v>
      </c>
      <c r="G928" s="28" t="s">
        <v>90</v>
      </c>
      <c r="H928" s="99" t="s">
        <v>7</v>
      </c>
      <c r="I928" s="28" t="s">
        <v>213</v>
      </c>
      <c r="J928" s="99"/>
      <c r="K928" s="80">
        <f>K929</f>
        <v>210</v>
      </c>
    </row>
    <row r="929" spans="1:11" s="18" customFormat="1" ht="31.5" hidden="1" customHeight="1" x14ac:dyDescent="0.2">
      <c r="A929" s="156"/>
      <c r="B929" s="1" t="s">
        <v>122</v>
      </c>
      <c r="C929" s="100">
        <v>925</v>
      </c>
      <c r="D929" s="99" t="s">
        <v>8</v>
      </c>
      <c r="E929" s="99" t="s">
        <v>24</v>
      </c>
      <c r="F929" s="28" t="s">
        <v>2</v>
      </c>
      <c r="G929" s="28" t="s">
        <v>90</v>
      </c>
      <c r="H929" s="99" t="s">
        <v>7</v>
      </c>
      <c r="I929" s="28" t="s">
        <v>213</v>
      </c>
      <c r="J929" s="99" t="s">
        <v>49</v>
      </c>
      <c r="K929" s="80">
        <v>210</v>
      </c>
    </row>
    <row r="930" spans="1:11" s="18" customFormat="1" ht="141.75" hidden="1" customHeight="1" x14ac:dyDescent="0.2">
      <c r="A930" s="156"/>
      <c r="B930" s="1" t="s">
        <v>197</v>
      </c>
      <c r="C930" s="100">
        <v>925</v>
      </c>
      <c r="D930" s="99" t="s">
        <v>8</v>
      </c>
      <c r="E930" s="99" t="s">
        <v>24</v>
      </c>
      <c r="F930" s="99" t="s">
        <v>2</v>
      </c>
      <c r="G930" s="100">
        <v>1</v>
      </c>
      <c r="H930" s="99" t="s">
        <v>7</v>
      </c>
      <c r="I930" s="99" t="s">
        <v>137</v>
      </c>
      <c r="J930" s="99"/>
      <c r="K930" s="80">
        <f>SUM(K931:K933)</f>
        <v>105</v>
      </c>
    </row>
    <row r="931" spans="1:11" s="18" customFormat="1" ht="51" hidden="1" customHeight="1" x14ac:dyDescent="0.2">
      <c r="A931" s="156"/>
      <c r="B931" s="1" t="s">
        <v>121</v>
      </c>
      <c r="C931" s="100">
        <v>925</v>
      </c>
      <c r="D931" s="99" t="s">
        <v>8</v>
      </c>
      <c r="E931" s="99" t="s">
        <v>24</v>
      </c>
      <c r="F931" s="99" t="s">
        <v>2</v>
      </c>
      <c r="G931" s="100">
        <v>1</v>
      </c>
      <c r="H931" s="99" t="s">
        <v>7</v>
      </c>
      <c r="I931" s="99" t="s">
        <v>137</v>
      </c>
      <c r="J931" s="99" t="s">
        <v>48</v>
      </c>
      <c r="K931" s="80">
        <v>80</v>
      </c>
    </row>
    <row r="932" spans="1:11" s="18" customFormat="1" ht="31.5" hidden="1" customHeight="1" x14ac:dyDescent="0.2">
      <c r="A932" s="156"/>
      <c r="B932" s="1" t="s">
        <v>122</v>
      </c>
      <c r="C932" s="100">
        <v>925</v>
      </c>
      <c r="D932" s="99" t="s">
        <v>8</v>
      </c>
      <c r="E932" s="99" t="s">
        <v>24</v>
      </c>
      <c r="F932" s="99" t="s">
        <v>2</v>
      </c>
      <c r="G932" s="100">
        <v>1</v>
      </c>
      <c r="H932" s="99" t="s">
        <v>7</v>
      </c>
      <c r="I932" s="99" t="s">
        <v>137</v>
      </c>
      <c r="J932" s="99" t="s">
        <v>49</v>
      </c>
      <c r="K932" s="80">
        <v>25</v>
      </c>
    </row>
    <row r="933" spans="1:11" s="18" customFormat="1" ht="18" hidden="1" customHeight="1" x14ac:dyDescent="0.2">
      <c r="A933" s="156"/>
      <c r="B933" s="1" t="s">
        <v>55</v>
      </c>
      <c r="C933" s="100">
        <v>925</v>
      </c>
      <c r="D933" s="99" t="s">
        <v>8</v>
      </c>
      <c r="E933" s="99" t="s">
        <v>24</v>
      </c>
      <c r="F933" s="99" t="s">
        <v>2</v>
      </c>
      <c r="G933" s="100">
        <v>1</v>
      </c>
      <c r="H933" s="99" t="s">
        <v>7</v>
      </c>
      <c r="I933" s="99" t="s">
        <v>137</v>
      </c>
      <c r="J933" s="99" t="s">
        <v>56</v>
      </c>
      <c r="K933" s="80"/>
    </row>
    <row r="934" spans="1:11" s="18" customFormat="1" ht="63" hidden="1" customHeight="1" x14ac:dyDescent="0.2">
      <c r="A934" s="156"/>
      <c r="B934" s="1" t="s">
        <v>105</v>
      </c>
      <c r="C934" s="100">
        <v>925</v>
      </c>
      <c r="D934" s="99" t="s">
        <v>8</v>
      </c>
      <c r="E934" s="99" t="s">
        <v>24</v>
      </c>
      <c r="F934" s="99" t="s">
        <v>2</v>
      </c>
      <c r="G934" s="100">
        <v>1</v>
      </c>
      <c r="H934" s="99" t="s">
        <v>30</v>
      </c>
      <c r="I934" s="99"/>
      <c r="J934" s="99"/>
      <c r="K934" s="80">
        <f>SUM(K937+K940+K935)</f>
        <v>4601</v>
      </c>
    </row>
    <row r="935" spans="1:11" s="18" customFormat="1" ht="18" hidden="1" customHeight="1" x14ac:dyDescent="0.2">
      <c r="A935" s="156"/>
      <c r="B935" s="31" t="s">
        <v>294</v>
      </c>
      <c r="C935" s="100">
        <v>925</v>
      </c>
      <c r="D935" s="99" t="s">
        <v>8</v>
      </c>
      <c r="E935" s="99" t="s">
        <v>24</v>
      </c>
      <c r="F935" s="99" t="s">
        <v>2</v>
      </c>
      <c r="G935" s="100">
        <v>1</v>
      </c>
      <c r="H935" s="99" t="s">
        <v>30</v>
      </c>
      <c r="I935" s="99" t="s">
        <v>295</v>
      </c>
      <c r="J935" s="99"/>
      <c r="K935" s="80">
        <f>K936</f>
        <v>0</v>
      </c>
    </row>
    <row r="936" spans="1:11" s="18" customFormat="1" ht="31.5" hidden="1" customHeight="1" x14ac:dyDescent="0.2">
      <c r="A936" s="156"/>
      <c r="B936" s="34" t="s">
        <v>120</v>
      </c>
      <c r="C936" s="100">
        <v>925</v>
      </c>
      <c r="D936" s="99" t="s">
        <v>8</v>
      </c>
      <c r="E936" s="99" t="s">
        <v>24</v>
      </c>
      <c r="F936" s="99" t="s">
        <v>2</v>
      </c>
      <c r="G936" s="100">
        <v>1</v>
      </c>
      <c r="H936" s="99" t="s">
        <v>30</v>
      </c>
      <c r="I936" s="99" t="s">
        <v>295</v>
      </c>
      <c r="J936" s="99" t="s">
        <v>59</v>
      </c>
      <c r="K936" s="80"/>
    </row>
    <row r="937" spans="1:11" s="18" customFormat="1" ht="31.5" hidden="1" customHeight="1" x14ac:dyDescent="0.2">
      <c r="A937" s="156"/>
      <c r="B937" s="31" t="s">
        <v>141</v>
      </c>
      <c r="C937" s="100">
        <v>925</v>
      </c>
      <c r="D937" s="99" t="s">
        <v>8</v>
      </c>
      <c r="E937" s="99" t="s">
        <v>24</v>
      </c>
      <c r="F937" s="99" t="s">
        <v>2</v>
      </c>
      <c r="G937" s="100">
        <v>1</v>
      </c>
      <c r="H937" s="99" t="s">
        <v>30</v>
      </c>
      <c r="I937" s="99" t="s">
        <v>114</v>
      </c>
      <c r="J937" s="99"/>
      <c r="K937" s="80">
        <f t="shared" ref="K937" si="39">SUM(K938:K939)</f>
        <v>4573.2</v>
      </c>
    </row>
    <row r="938" spans="1:11" s="18" customFormat="1" ht="49.5" hidden="1" customHeight="1" x14ac:dyDescent="0.2">
      <c r="A938" s="156"/>
      <c r="B938" s="1" t="s">
        <v>121</v>
      </c>
      <c r="C938" s="100">
        <v>925</v>
      </c>
      <c r="D938" s="99" t="s">
        <v>8</v>
      </c>
      <c r="E938" s="99" t="s">
        <v>24</v>
      </c>
      <c r="F938" s="99" t="s">
        <v>2</v>
      </c>
      <c r="G938" s="100">
        <v>1</v>
      </c>
      <c r="H938" s="99" t="s">
        <v>30</v>
      </c>
      <c r="I938" s="99" t="s">
        <v>114</v>
      </c>
      <c r="J938" s="99" t="s">
        <v>48</v>
      </c>
      <c r="K938" s="80"/>
    </row>
    <row r="939" spans="1:11" s="18" customFormat="1" ht="31.5" hidden="1" customHeight="1" x14ac:dyDescent="0.2">
      <c r="A939" s="156"/>
      <c r="B939" s="34" t="s">
        <v>120</v>
      </c>
      <c r="C939" s="100">
        <v>925</v>
      </c>
      <c r="D939" s="99" t="s">
        <v>8</v>
      </c>
      <c r="E939" s="99" t="s">
        <v>24</v>
      </c>
      <c r="F939" s="99" t="s">
        <v>2</v>
      </c>
      <c r="G939" s="100">
        <v>1</v>
      </c>
      <c r="H939" s="99" t="s">
        <v>30</v>
      </c>
      <c r="I939" s="99" t="s">
        <v>114</v>
      </c>
      <c r="J939" s="99" t="s">
        <v>59</v>
      </c>
      <c r="K939" s="80">
        <v>4573.2</v>
      </c>
    </row>
    <row r="940" spans="1:11" s="18" customFormat="1" ht="94.5" hidden="1" customHeight="1" x14ac:dyDescent="0.2">
      <c r="A940" s="156"/>
      <c r="B940" s="33" t="s">
        <v>196</v>
      </c>
      <c r="C940" s="100">
        <v>925</v>
      </c>
      <c r="D940" s="99" t="s">
        <v>8</v>
      </c>
      <c r="E940" s="99" t="s">
        <v>24</v>
      </c>
      <c r="F940" s="99" t="s">
        <v>2</v>
      </c>
      <c r="G940" s="100">
        <v>1</v>
      </c>
      <c r="H940" s="99" t="s">
        <v>30</v>
      </c>
      <c r="I940" s="99" t="s">
        <v>106</v>
      </c>
      <c r="J940" s="99"/>
      <c r="K940" s="80">
        <f>SUM(K941)</f>
        <v>27.8</v>
      </c>
    </row>
    <row r="941" spans="1:11" s="18" customFormat="1" ht="47.25" hidden="1" customHeight="1" x14ac:dyDescent="0.2">
      <c r="A941" s="156"/>
      <c r="B941" s="1" t="s">
        <v>121</v>
      </c>
      <c r="C941" s="100">
        <v>925</v>
      </c>
      <c r="D941" s="99" t="s">
        <v>8</v>
      </c>
      <c r="E941" s="99" t="s">
        <v>24</v>
      </c>
      <c r="F941" s="99" t="s">
        <v>2</v>
      </c>
      <c r="G941" s="100">
        <v>1</v>
      </c>
      <c r="H941" s="99" t="s">
        <v>30</v>
      </c>
      <c r="I941" s="99" t="s">
        <v>106</v>
      </c>
      <c r="J941" s="99" t="s">
        <v>48</v>
      </c>
      <c r="K941" s="80">
        <f>8.3+18.8+0.7</f>
        <v>27.8</v>
      </c>
    </row>
    <row r="942" spans="1:11" s="18" customFormat="1" ht="47.25" hidden="1" customHeight="1" x14ac:dyDescent="0.2">
      <c r="A942" s="156"/>
      <c r="B942" s="1" t="s">
        <v>155</v>
      </c>
      <c r="C942" s="100">
        <v>925</v>
      </c>
      <c r="D942" s="99" t="s">
        <v>8</v>
      </c>
      <c r="E942" s="99" t="s">
        <v>24</v>
      </c>
      <c r="F942" s="28" t="s">
        <v>2</v>
      </c>
      <c r="G942" s="28" t="s">
        <v>90</v>
      </c>
      <c r="H942" s="28" t="s">
        <v>24</v>
      </c>
      <c r="I942" s="28"/>
      <c r="J942" s="99"/>
      <c r="K942" s="80">
        <f>K943</f>
        <v>3871.8</v>
      </c>
    </row>
    <row r="943" spans="1:11" s="18" customFormat="1" ht="18" hidden="1" customHeight="1" x14ac:dyDescent="0.2">
      <c r="A943" s="156"/>
      <c r="B943" s="1" t="s">
        <v>292</v>
      </c>
      <c r="C943" s="100">
        <v>925</v>
      </c>
      <c r="D943" s="99" t="s">
        <v>8</v>
      </c>
      <c r="E943" s="99" t="s">
        <v>24</v>
      </c>
      <c r="F943" s="28" t="s">
        <v>2</v>
      </c>
      <c r="G943" s="28" t="s">
        <v>90</v>
      </c>
      <c r="H943" s="28" t="s">
        <v>24</v>
      </c>
      <c r="I943" s="28" t="s">
        <v>293</v>
      </c>
      <c r="J943" s="99"/>
      <c r="K943" s="80">
        <f>K944+K946+K945</f>
        <v>3871.8</v>
      </c>
    </row>
    <row r="944" spans="1:11" s="18" customFormat="1" ht="51" hidden="1" customHeight="1" x14ac:dyDescent="0.2">
      <c r="A944" s="156"/>
      <c r="B944" s="1" t="s">
        <v>121</v>
      </c>
      <c r="C944" s="100">
        <v>925</v>
      </c>
      <c r="D944" s="99" t="s">
        <v>8</v>
      </c>
      <c r="E944" s="99" t="s">
        <v>24</v>
      </c>
      <c r="F944" s="28" t="s">
        <v>2</v>
      </c>
      <c r="G944" s="28" t="s">
        <v>90</v>
      </c>
      <c r="H944" s="28" t="s">
        <v>24</v>
      </c>
      <c r="I944" s="28" t="s">
        <v>293</v>
      </c>
      <c r="J944" s="99" t="s">
        <v>48</v>
      </c>
      <c r="K944" s="80"/>
    </row>
    <row r="945" spans="1:11" s="18" customFormat="1" ht="31.5" hidden="1" customHeight="1" x14ac:dyDescent="0.2">
      <c r="A945" s="156"/>
      <c r="B945" s="1" t="s">
        <v>122</v>
      </c>
      <c r="C945" s="100">
        <v>925</v>
      </c>
      <c r="D945" s="99" t="s">
        <v>8</v>
      </c>
      <c r="E945" s="99" t="s">
        <v>24</v>
      </c>
      <c r="F945" s="28" t="s">
        <v>2</v>
      </c>
      <c r="G945" s="28" t="s">
        <v>90</v>
      </c>
      <c r="H945" s="28" t="s">
        <v>24</v>
      </c>
      <c r="I945" s="28" t="s">
        <v>293</v>
      </c>
      <c r="J945" s="99" t="s">
        <v>49</v>
      </c>
      <c r="K945" s="80"/>
    </row>
    <row r="946" spans="1:11" s="18" customFormat="1" ht="31.5" hidden="1" customHeight="1" x14ac:dyDescent="0.2">
      <c r="A946" s="156"/>
      <c r="B946" s="1" t="s">
        <v>120</v>
      </c>
      <c r="C946" s="100">
        <v>925</v>
      </c>
      <c r="D946" s="99" t="s">
        <v>8</v>
      </c>
      <c r="E946" s="99" t="s">
        <v>24</v>
      </c>
      <c r="F946" s="28" t="s">
        <v>2</v>
      </c>
      <c r="G946" s="28" t="s">
        <v>90</v>
      </c>
      <c r="H946" s="28" t="s">
        <v>24</v>
      </c>
      <c r="I946" s="28" t="s">
        <v>293</v>
      </c>
      <c r="J946" s="99" t="s">
        <v>59</v>
      </c>
      <c r="K946" s="80">
        <f>2111.8+60+300+1400</f>
        <v>3871.8</v>
      </c>
    </row>
    <row r="947" spans="1:11" s="18" customFormat="1" ht="31.5" hidden="1" customHeight="1" x14ac:dyDescent="0.2">
      <c r="A947" s="156"/>
      <c r="B947" s="1" t="s">
        <v>414</v>
      </c>
      <c r="C947" s="100">
        <v>925</v>
      </c>
      <c r="D947" s="99" t="s">
        <v>8</v>
      </c>
      <c r="E947" s="99" t="s">
        <v>24</v>
      </c>
      <c r="F947" s="28" t="s">
        <v>2</v>
      </c>
      <c r="G947" s="28" t="s">
        <v>90</v>
      </c>
      <c r="H947" s="28" t="s">
        <v>21</v>
      </c>
      <c r="I947" s="28"/>
      <c r="J947" s="99"/>
      <c r="K947" s="80">
        <f>SUM(K948+K951)</f>
        <v>9536.2000000000007</v>
      </c>
    </row>
    <row r="948" spans="1:11" s="18" customFormat="1" ht="31.5" hidden="1" customHeight="1" x14ac:dyDescent="0.2">
      <c r="A948" s="156"/>
      <c r="B948" s="1" t="s">
        <v>595</v>
      </c>
      <c r="C948" s="100">
        <v>925</v>
      </c>
      <c r="D948" s="99" t="s">
        <v>8</v>
      </c>
      <c r="E948" s="99" t="s">
        <v>24</v>
      </c>
      <c r="F948" s="28" t="s">
        <v>2</v>
      </c>
      <c r="G948" s="28" t="s">
        <v>90</v>
      </c>
      <c r="H948" s="28" t="s">
        <v>21</v>
      </c>
      <c r="I948" s="28" t="s">
        <v>194</v>
      </c>
      <c r="J948" s="99"/>
      <c r="K948" s="80">
        <f>K950+K949</f>
        <v>4953.2</v>
      </c>
    </row>
    <row r="949" spans="1:11" s="18" customFormat="1" ht="31.5" hidden="1" customHeight="1" x14ac:dyDescent="0.2">
      <c r="A949" s="156"/>
      <c r="B949" s="1" t="s">
        <v>122</v>
      </c>
      <c r="C949" s="100">
        <v>925</v>
      </c>
      <c r="D949" s="99" t="s">
        <v>8</v>
      </c>
      <c r="E949" s="99" t="s">
        <v>24</v>
      </c>
      <c r="F949" s="28" t="s">
        <v>2</v>
      </c>
      <c r="G949" s="28" t="s">
        <v>90</v>
      </c>
      <c r="H949" s="28" t="s">
        <v>21</v>
      </c>
      <c r="I949" s="28" t="s">
        <v>194</v>
      </c>
      <c r="J949" s="99" t="s">
        <v>49</v>
      </c>
      <c r="K949" s="80">
        <v>127</v>
      </c>
    </row>
    <row r="950" spans="1:11" s="18" customFormat="1" ht="31.5" hidden="1" customHeight="1" x14ac:dyDescent="0.2">
      <c r="A950" s="156"/>
      <c r="B950" s="1" t="s">
        <v>120</v>
      </c>
      <c r="C950" s="100">
        <v>925</v>
      </c>
      <c r="D950" s="99" t="s">
        <v>8</v>
      </c>
      <c r="E950" s="99" t="s">
        <v>24</v>
      </c>
      <c r="F950" s="28" t="s">
        <v>2</v>
      </c>
      <c r="G950" s="28" t="s">
        <v>90</v>
      </c>
      <c r="H950" s="28" t="s">
        <v>21</v>
      </c>
      <c r="I950" s="28" t="s">
        <v>194</v>
      </c>
      <c r="J950" s="99" t="s">
        <v>59</v>
      </c>
      <c r="K950" s="80">
        <f>3835+991.2</f>
        <v>4826.2</v>
      </c>
    </row>
    <row r="951" spans="1:11" s="18" customFormat="1" ht="63" hidden="1" customHeight="1" x14ac:dyDescent="0.2">
      <c r="A951" s="156"/>
      <c r="B951" s="1" t="s">
        <v>415</v>
      </c>
      <c r="C951" s="100">
        <v>925</v>
      </c>
      <c r="D951" s="99" t="s">
        <v>8</v>
      </c>
      <c r="E951" s="99" t="s">
        <v>24</v>
      </c>
      <c r="F951" s="28" t="s">
        <v>2</v>
      </c>
      <c r="G951" s="28" t="s">
        <v>90</v>
      </c>
      <c r="H951" s="28" t="s">
        <v>21</v>
      </c>
      <c r="I951" s="28" t="s">
        <v>413</v>
      </c>
      <c r="J951" s="28"/>
      <c r="K951" s="80">
        <f>SUM(K952:K953)</f>
        <v>4583</v>
      </c>
    </row>
    <row r="952" spans="1:11" s="18" customFormat="1" ht="50.25" hidden="1" customHeight="1" x14ac:dyDescent="0.2">
      <c r="A952" s="156"/>
      <c r="B952" s="1" t="s">
        <v>121</v>
      </c>
      <c r="C952" s="100">
        <v>925</v>
      </c>
      <c r="D952" s="99" t="s">
        <v>8</v>
      </c>
      <c r="E952" s="99" t="s">
        <v>24</v>
      </c>
      <c r="F952" s="28" t="s">
        <v>2</v>
      </c>
      <c r="G952" s="28" t="s">
        <v>90</v>
      </c>
      <c r="H952" s="28" t="s">
        <v>21</v>
      </c>
      <c r="I952" s="28" t="s">
        <v>413</v>
      </c>
      <c r="J952" s="28" t="s">
        <v>48</v>
      </c>
      <c r="K952" s="80">
        <f>67.7</f>
        <v>67.7</v>
      </c>
    </row>
    <row r="953" spans="1:11" s="18" customFormat="1" ht="31.5" hidden="1" customHeight="1" x14ac:dyDescent="0.2">
      <c r="A953" s="156"/>
      <c r="B953" s="3" t="s">
        <v>120</v>
      </c>
      <c r="C953" s="100">
        <v>925</v>
      </c>
      <c r="D953" s="99" t="s">
        <v>8</v>
      </c>
      <c r="E953" s="99" t="s">
        <v>24</v>
      </c>
      <c r="F953" s="28" t="s">
        <v>2</v>
      </c>
      <c r="G953" s="28" t="s">
        <v>90</v>
      </c>
      <c r="H953" s="28" t="s">
        <v>21</v>
      </c>
      <c r="I953" s="28" t="s">
        <v>413</v>
      </c>
      <c r="J953" s="28" t="s">
        <v>59</v>
      </c>
      <c r="K953" s="80">
        <f>4515.3</f>
        <v>4515.3</v>
      </c>
    </row>
    <row r="954" spans="1:11" s="18" customFormat="1" ht="31.5" hidden="1" customHeight="1" x14ac:dyDescent="0.2">
      <c r="A954" s="156"/>
      <c r="B954" s="1" t="s">
        <v>536</v>
      </c>
      <c r="C954" s="100">
        <v>925</v>
      </c>
      <c r="D954" s="99" t="s">
        <v>8</v>
      </c>
      <c r="E954" s="99" t="s">
        <v>24</v>
      </c>
      <c r="F954" s="28" t="s">
        <v>2</v>
      </c>
      <c r="G954" s="28" t="s">
        <v>90</v>
      </c>
      <c r="H954" s="28" t="s">
        <v>23</v>
      </c>
      <c r="I954" s="28"/>
      <c r="J954" s="99"/>
      <c r="K954" s="80">
        <f>SUM(K955)</f>
        <v>1245.3</v>
      </c>
    </row>
    <row r="955" spans="1:11" s="18" customFormat="1" ht="18" hidden="1" customHeight="1" x14ac:dyDescent="0.2">
      <c r="A955" s="156"/>
      <c r="B955" s="1" t="s">
        <v>475</v>
      </c>
      <c r="C955" s="100">
        <v>925</v>
      </c>
      <c r="D955" s="99" t="s">
        <v>8</v>
      </c>
      <c r="E955" s="99" t="s">
        <v>24</v>
      </c>
      <c r="F955" s="28" t="s">
        <v>2</v>
      </c>
      <c r="G955" s="28" t="s">
        <v>90</v>
      </c>
      <c r="H955" s="28" t="s">
        <v>23</v>
      </c>
      <c r="I955" s="28" t="s">
        <v>476</v>
      </c>
      <c r="J955" s="99"/>
      <c r="K955" s="80">
        <f>K956</f>
        <v>1245.3</v>
      </c>
    </row>
    <row r="956" spans="1:11" s="18" customFormat="1" ht="31.5" hidden="1" customHeight="1" x14ac:dyDescent="0.2">
      <c r="A956" s="156"/>
      <c r="B956" s="1" t="s">
        <v>120</v>
      </c>
      <c r="C956" s="100">
        <v>925</v>
      </c>
      <c r="D956" s="99" t="s">
        <v>8</v>
      </c>
      <c r="E956" s="99" t="s">
        <v>24</v>
      </c>
      <c r="F956" s="28" t="s">
        <v>2</v>
      </c>
      <c r="G956" s="28" t="s">
        <v>90</v>
      </c>
      <c r="H956" s="28" t="s">
        <v>23</v>
      </c>
      <c r="I956" s="28" t="s">
        <v>476</v>
      </c>
      <c r="J956" s="99" t="s">
        <v>59</v>
      </c>
      <c r="K956" s="80">
        <v>1245.3</v>
      </c>
    </row>
    <row r="957" spans="1:11" s="18" customFormat="1" ht="22.9" hidden="1" customHeight="1" x14ac:dyDescent="0.2">
      <c r="A957" s="156"/>
      <c r="B957" s="1" t="s">
        <v>511</v>
      </c>
      <c r="C957" s="100">
        <v>925</v>
      </c>
      <c r="D957" s="99" t="s">
        <v>8</v>
      </c>
      <c r="E957" s="99" t="s">
        <v>24</v>
      </c>
      <c r="F957" s="28" t="s">
        <v>2</v>
      </c>
      <c r="G957" s="28" t="s">
        <v>90</v>
      </c>
      <c r="H957" s="28" t="s">
        <v>510</v>
      </c>
      <c r="I957" s="28"/>
      <c r="J957" s="99"/>
      <c r="K957" s="80">
        <f>K958</f>
        <v>0</v>
      </c>
    </row>
    <row r="958" spans="1:11" s="18" customFormat="1" ht="112.15" hidden="1" customHeight="1" x14ac:dyDescent="0.2">
      <c r="A958" s="156"/>
      <c r="B958" s="1" t="s">
        <v>520</v>
      </c>
      <c r="C958" s="100">
        <v>925</v>
      </c>
      <c r="D958" s="99" t="s">
        <v>8</v>
      </c>
      <c r="E958" s="99" t="s">
        <v>24</v>
      </c>
      <c r="F958" s="28" t="s">
        <v>2</v>
      </c>
      <c r="G958" s="28" t="s">
        <v>90</v>
      </c>
      <c r="H958" s="28" t="s">
        <v>510</v>
      </c>
      <c r="I958" s="28" t="s">
        <v>298</v>
      </c>
      <c r="J958" s="99"/>
      <c r="K958" s="80">
        <f>K959</f>
        <v>0</v>
      </c>
    </row>
    <row r="959" spans="1:11" s="18" customFormat="1" ht="34.5" hidden="1" customHeight="1" x14ac:dyDescent="0.2">
      <c r="A959" s="156"/>
      <c r="B959" s="1" t="s">
        <v>120</v>
      </c>
      <c r="C959" s="100">
        <v>925</v>
      </c>
      <c r="D959" s="99" t="s">
        <v>8</v>
      </c>
      <c r="E959" s="99" t="s">
        <v>24</v>
      </c>
      <c r="F959" s="28" t="s">
        <v>2</v>
      </c>
      <c r="G959" s="28" t="s">
        <v>90</v>
      </c>
      <c r="H959" s="28" t="s">
        <v>510</v>
      </c>
      <c r="I959" s="28" t="s">
        <v>298</v>
      </c>
      <c r="J959" s="99" t="s">
        <v>59</v>
      </c>
      <c r="K959" s="80"/>
    </row>
    <row r="960" spans="1:11" s="18" customFormat="1" ht="31.5" hidden="1" customHeight="1" x14ac:dyDescent="0.2">
      <c r="A960" s="156"/>
      <c r="B960" s="1" t="s">
        <v>274</v>
      </c>
      <c r="C960" s="100">
        <v>925</v>
      </c>
      <c r="D960" s="99" t="s">
        <v>8</v>
      </c>
      <c r="E960" s="99" t="s">
        <v>24</v>
      </c>
      <c r="F960" s="28" t="s">
        <v>70</v>
      </c>
      <c r="G960" s="28"/>
      <c r="H960" s="28"/>
      <c r="I960" s="28"/>
      <c r="J960" s="28"/>
      <c r="K960" s="80">
        <f>K961+K965</f>
        <v>258.8</v>
      </c>
    </row>
    <row r="961" spans="1:11" s="18" customFormat="1" ht="47.25" hidden="1" customHeight="1" x14ac:dyDescent="0.2">
      <c r="A961" s="156"/>
      <c r="B961" s="1" t="s">
        <v>322</v>
      </c>
      <c r="C961" s="100">
        <v>925</v>
      </c>
      <c r="D961" s="99" t="s">
        <v>8</v>
      </c>
      <c r="E961" s="99" t="s">
        <v>24</v>
      </c>
      <c r="F961" s="28" t="s">
        <v>70</v>
      </c>
      <c r="G961" s="28" t="s">
        <v>90</v>
      </c>
      <c r="H961" s="28"/>
      <c r="I961" s="28"/>
      <c r="J961" s="28"/>
      <c r="K961" s="80">
        <f>K962</f>
        <v>183</v>
      </c>
    </row>
    <row r="962" spans="1:11" s="18" customFormat="1" ht="47.25" hidden="1" customHeight="1" x14ac:dyDescent="0.2">
      <c r="A962" s="156"/>
      <c r="B962" s="1" t="s">
        <v>323</v>
      </c>
      <c r="C962" s="100">
        <v>925</v>
      </c>
      <c r="D962" s="99" t="s">
        <v>8</v>
      </c>
      <c r="E962" s="99" t="s">
        <v>24</v>
      </c>
      <c r="F962" s="28" t="s">
        <v>70</v>
      </c>
      <c r="G962" s="28" t="s">
        <v>90</v>
      </c>
      <c r="H962" s="28" t="s">
        <v>2</v>
      </c>
      <c r="I962" s="28"/>
      <c r="J962" s="28"/>
      <c r="K962" s="80">
        <f>K963</f>
        <v>183</v>
      </c>
    </row>
    <row r="963" spans="1:11" s="18" customFormat="1" ht="78.75" hidden="1" customHeight="1" x14ac:dyDescent="0.2">
      <c r="A963" s="156"/>
      <c r="B963" s="1" t="s">
        <v>324</v>
      </c>
      <c r="C963" s="100">
        <v>925</v>
      </c>
      <c r="D963" s="99" t="s">
        <v>8</v>
      </c>
      <c r="E963" s="99" t="s">
        <v>24</v>
      </c>
      <c r="F963" s="28" t="s">
        <v>70</v>
      </c>
      <c r="G963" s="28" t="s">
        <v>90</v>
      </c>
      <c r="H963" s="28" t="s">
        <v>2</v>
      </c>
      <c r="I963" s="28" t="s">
        <v>273</v>
      </c>
      <c r="J963" s="28"/>
      <c r="K963" s="80">
        <f>K964</f>
        <v>183</v>
      </c>
    </row>
    <row r="964" spans="1:11" s="18" customFormat="1" ht="31.5" hidden="1" customHeight="1" x14ac:dyDescent="0.2">
      <c r="A964" s="156"/>
      <c r="B964" s="1" t="s">
        <v>122</v>
      </c>
      <c r="C964" s="100">
        <v>925</v>
      </c>
      <c r="D964" s="99" t="s">
        <v>8</v>
      </c>
      <c r="E964" s="99" t="s">
        <v>24</v>
      </c>
      <c r="F964" s="28" t="s">
        <v>70</v>
      </c>
      <c r="G964" s="28" t="s">
        <v>90</v>
      </c>
      <c r="H964" s="28" t="s">
        <v>2</v>
      </c>
      <c r="I964" s="28" t="s">
        <v>273</v>
      </c>
      <c r="J964" s="28" t="s">
        <v>49</v>
      </c>
      <c r="K964" s="80">
        <f>73+40+70</f>
        <v>183</v>
      </c>
    </row>
    <row r="965" spans="1:11" s="18" customFormat="1" ht="31.5" hidden="1" customHeight="1" x14ac:dyDescent="0.2">
      <c r="A965" s="156"/>
      <c r="B965" s="1" t="s">
        <v>325</v>
      </c>
      <c r="C965" s="100">
        <v>925</v>
      </c>
      <c r="D965" s="99" t="s">
        <v>8</v>
      </c>
      <c r="E965" s="99" t="s">
        <v>24</v>
      </c>
      <c r="F965" s="28" t="s">
        <v>70</v>
      </c>
      <c r="G965" s="28" t="s">
        <v>116</v>
      </c>
      <c r="H965" s="28"/>
      <c r="I965" s="28"/>
      <c r="J965" s="28"/>
      <c r="K965" s="80">
        <f>SUM(K966)</f>
        <v>75.8</v>
      </c>
    </row>
    <row r="966" spans="1:11" s="18" customFormat="1" ht="78" hidden="1" customHeight="1" x14ac:dyDescent="0.2">
      <c r="A966" s="156"/>
      <c r="B966" s="1" t="s">
        <v>497</v>
      </c>
      <c r="C966" s="100">
        <v>925</v>
      </c>
      <c r="D966" s="99" t="s">
        <v>8</v>
      </c>
      <c r="E966" s="99" t="s">
        <v>24</v>
      </c>
      <c r="F966" s="28" t="s">
        <v>70</v>
      </c>
      <c r="G966" s="28" t="s">
        <v>116</v>
      </c>
      <c r="H966" s="28" t="s">
        <v>2</v>
      </c>
      <c r="I966" s="28"/>
      <c r="J966" s="28"/>
      <c r="K966" s="80">
        <f>SUM(K967)</f>
        <v>75.8</v>
      </c>
    </row>
    <row r="967" spans="1:11" s="18" customFormat="1" ht="47.25" hidden="1" customHeight="1" x14ac:dyDescent="0.2">
      <c r="A967" s="156"/>
      <c r="B967" s="1" t="s">
        <v>498</v>
      </c>
      <c r="C967" s="100">
        <v>925</v>
      </c>
      <c r="D967" s="99" t="s">
        <v>8</v>
      </c>
      <c r="E967" s="99" t="s">
        <v>24</v>
      </c>
      <c r="F967" s="28" t="s">
        <v>70</v>
      </c>
      <c r="G967" s="28" t="s">
        <v>116</v>
      </c>
      <c r="H967" s="28" t="s">
        <v>2</v>
      </c>
      <c r="I967" s="28" t="s">
        <v>154</v>
      </c>
      <c r="J967" s="28"/>
      <c r="K967" s="80">
        <f>SUM(K968)</f>
        <v>75.8</v>
      </c>
    </row>
    <row r="968" spans="1:11" s="18" customFormat="1" ht="31.5" hidden="1" customHeight="1" x14ac:dyDescent="0.2">
      <c r="A968" s="156"/>
      <c r="B968" s="1" t="s">
        <v>122</v>
      </c>
      <c r="C968" s="100">
        <v>925</v>
      </c>
      <c r="D968" s="99" t="s">
        <v>8</v>
      </c>
      <c r="E968" s="99" t="s">
        <v>24</v>
      </c>
      <c r="F968" s="28" t="s">
        <v>70</v>
      </c>
      <c r="G968" s="28" t="s">
        <v>116</v>
      </c>
      <c r="H968" s="28" t="s">
        <v>2</v>
      </c>
      <c r="I968" s="28" t="s">
        <v>154</v>
      </c>
      <c r="J968" s="28" t="s">
        <v>49</v>
      </c>
      <c r="K968" s="80">
        <v>75.8</v>
      </c>
    </row>
    <row r="969" spans="1:11" s="18" customFormat="1" ht="18" hidden="1" customHeight="1" x14ac:dyDescent="0.2">
      <c r="A969" s="156"/>
      <c r="B969" s="1" t="s">
        <v>20</v>
      </c>
      <c r="C969" s="100">
        <v>925</v>
      </c>
      <c r="D969" s="99" t="s">
        <v>21</v>
      </c>
      <c r="E969" s="99"/>
      <c r="F969" s="99"/>
      <c r="G969" s="100"/>
      <c r="H969" s="99"/>
      <c r="I969" s="99"/>
      <c r="J969" s="99"/>
      <c r="K969" s="80">
        <f t="shared" ref="K969:K973" si="40">SUM(K970)</f>
        <v>15177.7</v>
      </c>
    </row>
    <row r="970" spans="1:11" s="18" customFormat="1" ht="18" hidden="1" customHeight="1" x14ac:dyDescent="0.2">
      <c r="A970" s="156"/>
      <c r="B970" s="1" t="s">
        <v>29</v>
      </c>
      <c r="C970" s="100">
        <v>925</v>
      </c>
      <c r="D970" s="99" t="s">
        <v>21</v>
      </c>
      <c r="E970" s="99" t="s">
        <v>6</v>
      </c>
      <c r="F970" s="99"/>
      <c r="G970" s="100"/>
      <c r="H970" s="99"/>
      <c r="I970" s="99"/>
      <c r="J970" s="99"/>
      <c r="K970" s="80">
        <f t="shared" si="40"/>
        <v>15177.7</v>
      </c>
    </row>
    <row r="971" spans="1:11" s="18" customFormat="1" ht="18" hidden="1" customHeight="1" x14ac:dyDescent="0.2">
      <c r="A971" s="156"/>
      <c r="B971" s="1" t="s">
        <v>370</v>
      </c>
      <c r="C971" s="100">
        <v>925</v>
      </c>
      <c r="D971" s="99" t="s">
        <v>21</v>
      </c>
      <c r="E971" s="99" t="s">
        <v>6</v>
      </c>
      <c r="F971" s="99" t="s">
        <v>2</v>
      </c>
      <c r="G971" s="100"/>
      <c r="H971" s="99"/>
      <c r="I971" s="99"/>
      <c r="J971" s="99"/>
      <c r="K971" s="80">
        <f t="shared" si="40"/>
        <v>15177.7</v>
      </c>
    </row>
    <row r="972" spans="1:11" s="18" customFormat="1" ht="16.5" hidden="1" customHeight="1" x14ac:dyDescent="0.2">
      <c r="A972" s="156"/>
      <c r="B972" s="31" t="s">
        <v>371</v>
      </c>
      <c r="C972" s="100">
        <v>925</v>
      </c>
      <c r="D972" s="99" t="s">
        <v>21</v>
      </c>
      <c r="E972" s="99" t="s">
        <v>6</v>
      </c>
      <c r="F972" s="99" t="s">
        <v>2</v>
      </c>
      <c r="G972" s="100">
        <v>1</v>
      </c>
      <c r="H972" s="99"/>
      <c r="I972" s="99"/>
      <c r="J972" s="99"/>
      <c r="K972" s="80">
        <f t="shared" si="40"/>
        <v>15177.7</v>
      </c>
    </row>
    <row r="973" spans="1:11" s="18" customFormat="1" ht="47.25" hidden="1" customHeight="1" x14ac:dyDescent="0.2">
      <c r="A973" s="156"/>
      <c r="B973" s="31" t="s">
        <v>107</v>
      </c>
      <c r="C973" s="100">
        <v>925</v>
      </c>
      <c r="D973" s="99" t="s">
        <v>21</v>
      </c>
      <c r="E973" s="99" t="s">
        <v>6</v>
      </c>
      <c r="F973" s="99" t="s">
        <v>2</v>
      </c>
      <c r="G973" s="100">
        <v>1</v>
      </c>
      <c r="H973" s="99" t="s">
        <v>4</v>
      </c>
      <c r="I973" s="99"/>
      <c r="J973" s="99"/>
      <c r="K973" s="80">
        <f t="shared" si="40"/>
        <v>15177.7</v>
      </c>
    </row>
    <row r="974" spans="1:11" s="18" customFormat="1" ht="63" hidden="1" customHeight="1" x14ac:dyDescent="0.2">
      <c r="A974" s="156"/>
      <c r="B974" s="31" t="s">
        <v>198</v>
      </c>
      <c r="C974" s="100">
        <v>925</v>
      </c>
      <c r="D974" s="99" t="s">
        <v>21</v>
      </c>
      <c r="E974" s="99" t="s">
        <v>6</v>
      </c>
      <c r="F974" s="99" t="s">
        <v>2</v>
      </c>
      <c r="G974" s="100">
        <v>1</v>
      </c>
      <c r="H974" s="99" t="s">
        <v>4</v>
      </c>
      <c r="I974" s="99" t="s">
        <v>115</v>
      </c>
      <c r="J974" s="99"/>
      <c r="K974" s="80">
        <f>SUM(K975:K976)</f>
        <v>15177.7</v>
      </c>
    </row>
    <row r="975" spans="1:11" s="18" customFormat="1" ht="31.5" hidden="1" customHeight="1" x14ac:dyDescent="0.2">
      <c r="A975" s="156"/>
      <c r="B975" s="1" t="s">
        <v>122</v>
      </c>
      <c r="C975" s="100">
        <v>925</v>
      </c>
      <c r="D975" s="99" t="s">
        <v>21</v>
      </c>
      <c r="E975" s="99" t="s">
        <v>6</v>
      </c>
      <c r="F975" s="99" t="s">
        <v>2</v>
      </c>
      <c r="G975" s="100">
        <v>1</v>
      </c>
      <c r="H975" s="99" t="s">
        <v>4</v>
      </c>
      <c r="I975" s="99" t="s">
        <v>115</v>
      </c>
      <c r="J975" s="99" t="s">
        <v>49</v>
      </c>
      <c r="K975" s="80">
        <v>153.5</v>
      </c>
    </row>
    <row r="976" spans="1:11" s="18" customFormat="1" ht="18" hidden="1" customHeight="1" x14ac:dyDescent="0.2">
      <c r="A976" s="157"/>
      <c r="B976" s="1" t="s">
        <v>55</v>
      </c>
      <c r="C976" s="100">
        <v>925</v>
      </c>
      <c r="D976" s="99" t="s">
        <v>21</v>
      </c>
      <c r="E976" s="99" t="s">
        <v>6</v>
      </c>
      <c r="F976" s="99" t="s">
        <v>2</v>
      </c>
      <c r="G976" s="100">
        <v>1</v>
      </c>
      <c r="H976" s="99" t="s">
        <v>4</v>
      </c>
      <c r="I976" s="99" t="s">
        <v>115</v>
      </c>
      <c r="J976" s="99" t="s">
        <v>56</v>
      </c>
      <c r="K976" s="80">
        <v>15024.2</v>
      </c>
    </row>
    <row r="977" spans="1:11" s="18" customFormat="1" ht="31.5" customHeight="1" x14ac:dyDescent="0.2">
      <c r="A977" s="142">
        <v>10</v>
      </c>
      <c r="B977" s="1" t="s">
        <v>379</v>
      </c>
      <c r="C977" s="100">
        <v>926</v>
      </c>
      <c r="D977" s="99"/>
      <c r="E977" s="99"/>
      <c r="F977" s="99"/>
      <c r="G977" s="100"/>
      <c r="H977" s="99"/>
      <c r="I977" s="99"/>
      <c r="J977" s="99"/>
      <c r="K977" s="80">
        <f>SUM(K978+K985+K1036)</f>
        <v>974205.3</v>
      </c>
    </row>
    <row r="978" spans="1:11" s="18" customFormat="1" ht="18" hidden="1" customHeight="1" x14ac:dyDescent="0.2">
      <c r="A978" s="142"/>
      <c r="B978" s="1" t="s">
        <v>14</v>
      </c>
      <c r="C978" s="100">
        <v>926</v>
      </c>
      <c r="D978" s="99" t="s">
        <v>5</v>
      </c>
      <c r="E978" s="99"/>
      <c r="F978" s="99"/>
      <c r="G978" s="100"/>
      <c r="H978" s="99"/>
      <c r="I978" s="99"/>
      <c r="J978" s="99"/>
      <c r="K978" s="80">
        <f t="shared" ref="K978:K983" si="41">K979</f>
        <v>30</v>
      </c>
    </row>
    <row r="979" spans="1:11" s="18" customFormat="1" ht="31.5" hidden="1" customHeight="1" x14ac:dyDescent="0.2">
      <c r="A979" s="142"/>
      <c r="B979" s="1" t="s">
        <v>129</v>
      </c>
      <c r="C979" s="100">
        <v>926</v>
      </c>
      <c r="D979" s="99" t="s">
        <v>5</v>
      </c>
      <c r="E979" s="28" t="s">
        <v>10</v>
      </c>
      <c r="F979" s="28"/>
      <c r="G979" s="97"/>
      <c r="H979" s="28"/>
      <c r="I979" s="28"/>
      <c r="J979" s="99"/>
      <c r="K979" s="80">
        <f t="shared" si="41"/>
        <v>30</v>
      </c>
    </row>
    <row r="980" spans="1:11" s="18" customFormat="1" ht="18" hidden="1" customHeight="1" x14ac:dyDescent="0.2">
      <c r="A980" s="142"/>
      <c r="B980" s="31" t="s">
        <v>338</v>
      </c>
      <c r="C980" s="100">
        <v>926</v>
      </c>
      <c r="D980" s="28" t="s">
        <v>5</v>
      </c>
      <c r="E980" s="28" t="s">
        <v>10</v>
      </c>
      <c r="F980" s="28" t="s">
        <v>83</v>
      </c>
      <c r="G980" s="28"/>
      <c r="H980" s="28"/>
      <c r="I980" s="28"/>
      <c r="J980" s="99"/>
      <c r="K980" s="80">
        <f t="shared" si="41"/>
        <v>30</v>
      </c>
    </row>
    <row r="981" spans="1:11" s="18" customFormat="1" ht="47.25" hidden="1" customHeight="1" x14ac:dyDescent="0.2">
      <c r="A981" s="142"/>
      <c r="B981" s="31" t="s">
        <v>339</v>
      </c>
      <c r="C981" s="100">
        <v>926</v>
      </c>
      <c r="D981" s="28" t="s">
        <v>5</v>
      </c>
      <c r="E981" s="28" t="s">
        <v>10</v>
      </c>
      <c r="F981" s="28" t="s">
        <v>83</v>
      </c>
      <c r="G981" s="28" t="s">
        <v>116</v>
      </c>
      <c r="H981" s="28"/>
      <c r="I981" s="28"/>
      <c r="J981" s="99"/>
      <c r="K981" s="80">
        <f t="shared" si="41"/>
        <v>30</v>
      </c>
    </row>
    <row r="982" spans="1:11" s="18" customFormat="1" ht="47.25" hidden="1" customHeight="1" x14ac:dyDescent="0.2">
      <c r="A982" s="142"/>
      <c r="B982" s="31" t="s">
        <v>130</v>
      </c>
      <c r="C982" s="100">
        <v>926</v>
      </c>
      <c r="D982" s="28" t="s">
        <v>5</v>
      </c>
      <c r="E982" s="28" t="s">
        <v>10</v>
      </c>
      <c r="F982" s="28" t="s">
        <v>83</v>
      </c>
      <c r="G982" s="28" t="s">
        <v>116</v>
      </c>
      <c r="H982" s="28" t="s">
        <v>2</v>
      </c>
      <c r="I982" s="28"/>
      <c r="J982" s="99"/>
      <c r="K982" s="80">
        <f t="shared" si="41"/>
        <v>30</v>
      </c>
    </row>
    <row r="983" spans="1:11" s="18" customFormat="1" ht="31.5" hidden="1" customHeight="1" x14ac:dyDescent="0.2">
      <c r="A983" s="142"/>
      <c r="B983" s="31" t="s">
        <v>132</v>
      </c>
      <c r="C983" s="100">
        <v>926</v>
      </c>
      <c r="D983" s="28" t="s">
        <v>5</v>
      </c>
      <c r="E983" s="28" t="s">
        <v>10</v>
      </c>
      <c r="F983" s="28" t="s">
        <v>83</v>
      </c>
      <c r="G983" s="28" t="s">
        <v>116</v>
      </c>
      <c r="H983" s="28" t="s">
        <v>2</v>
      </c>
      <c r="I983" s="28" t="s">
        <v>135</v>
      </c>
      <c r="J983" s="99"/>
      <c r="K983" s="80">
        <f t="shared" si="41"/>
        <v>30</v>
      </c>
    </row>
    <row r="984" spans="1:11" s="18" customFormat="1" ht="31.5" hidden="1" customHeight="1" x14ac:dyDescent="0.2">
      <c r="A984" s="142"/>
      <c r="B984" s="1" t="s">
        <v>122</v>
      </c>
      <c r="C984" s="100">
        <v>926</v>
      </c>
      <c r="D984" s="28" t="s">
        <v>5</v>
      </c>
      <c r="E984" s="28" t="s">
        <v>10</v>
      </c>
      <c r="F984" s="28" t="s">
        <v>83</v>
      </c>
      <c r="G984" s="28" t="s">
        <v>116</v>
      </c>
      <c r="H984" s="28" t="s">
        <v>2</v>
      </c>
      <c r="I984" s="28" t="s">
        <v>135</v>
      </c>
      <c r="J984" s="99" t="s">
        <v>49</v>
      </c>
      <c r="K984" s="80">
        <f>30</f>
        <v>30</v>
      </c>
    </row>
    <row r="985" spans="1:11" s="18" customFormat="1" ht="18" hidden="1" customHeight="1" x14ac:dyDescent="0.2">
      <c r="A985" s="142"/>
      <c r="B985" s="1" t="s">
        <v>18</v>
      </c>
      <c r="C985" s="100">
        <v>926</v>
      </c>
      <c r="D985" s="28" t="s">
        <v>8</v>
      </c>
      <c r="E985" s="99"/>
      <c r="F985" s="99"/>
      <c r="G985" s="100"/>
      <c r="H985" s="99"/>
      <c r="I985" s="99"/>
      <c r="J985" s="99"/>
      <c r="K985" s="80">
        <f>SUM(K986+K1030)</f>
        <v>169643.3</v>
      </c>
    </row>
    <row r="986" spans="1:11" s="18" customFormat="1" ht="18" hidden="1" customHeight="1" x14ac:dyDescent="0.2">
      <c r="A986" s="142"/>
      <c r="B986" s="1" t="s">
        <v>144</v>
      </c>
      <c r="C986" s="100">
        <v>926</v>
      </c>
      <c r="D986" s="99" t="s">
        <v>8</v>
      </c>
      <c r="E986" s="99" t="s">
        <v>5</v>
      </c>
      <c r="F986" s="99"/>
      <c r="G986" s="100"/>
      <c r="H986" s="99"/>
      <c r="I986" s="99"/>
      <c r="J986" s="99"/>
      <c r="K986" s="80">
        <f>SUM(K987+K1016+K1025)</f>
        <v>169603.3</v>
      </c>
    </row>
    <row r="987" spans="1:11" s="18" customFormat="1" ht="18" hidden="1" customHeight="1" x14ac:dyDescent="0.2">
      <c r="A987" s="142"/>
      <c r="B987" s="31" t="s">
        <v>380</v>
      </c>
      <c r="C987" s="100">
        <v>926</v>
      </c>
      <c r="D987" s="99" t="s">
        <v>8</v>
      </c>
      <c r="E987" s="99" t="s">
        <v>5</v>
      </c>
      <c r="F987" s="99" t="s">
        <v>6</v>
      </c>
      <c r="G987" s="100"/>
      <c r="H987" s="99"/>
      <c r="I987" s="99"/>
      <c r="J987" s="99"/>
      <c r="K987" s="80">
        <f>SUM(K988)</f>
        <v>166731.29999999999</v>
      </c>
    </row>
    <row r="988" spans="1:11" s="18" customFormat="1" ht="18" hidden="1" customHeight="1" x14ac:dyDescent="0.2">
      <c r="A988" s="142"/>
      <c r="B988" s="31" t="s">
        <v>381</v>
      </c>
      <c r="C988" s="100">
        <v>926</v>
      </c>
      <c r="D988" s="99" t="s">
        <v>8</v>
      </c>
      <c r="E988" s="99" t="s">
        <v>5</v>
      </c>
      <c r="F988" s="99" t="s">
        <v>6</v>
      </c>
      <c r="G988" s="100">
        <v>1</v>
      </c>
      <c r="H988" s="99"/>
      <c r="I988" s="99"/>
      <c r="J988" s="99"/>
      <c r="K988" s="80">
        <f>SUM(K989+K996+K1001+K1004+K1013)</f>
        <v>166731.29999999999</v>
      </c>
    </row>
    <row r="989" spans="1:11" s="18" customFormat="1" ht="31.5" hidden="1" customHeight="1" x14ac:dyDescent="0.2">
      <c r="A989" s="142"/>
      <c r="B989" s="31" t="s">
        <v>417</v>
      </c>
      <c r="C989" s="100">
        <v>926</v>
      </c>
      <c r="D989" s="99" t="s">
        <v>8</v>
      </c>
      <c r="E989" s="99" t="s">
        <v>5</v>
      </c>
      <c r="F989" s="28" t="s">
        <v>6</v>
      </c>
      <c r="G989" s="28" t="s">
        <v>90</v>
      </c>
      <c r="H989" s="28" t="s">
        <v>4</v>
      </c>
      <c r="I989" s="99"/>
      <c r="J989" s="99"/>
      <c r="K989" s="80">
        <f>K990+K992+K994</f>
        <v>161388.79999999999</v>
      </c>
    </row>
    <row r="990" spans="1:11" s="18" customFormat="1" ht="47.25" hidden="1" customHeight="1" x14ac:dyDescent="0.2">
      <c r="A990" s="142"/>
      <c r="B990" s="1" t="s">
        <v>66</v>
      </c>
      <c r="C990" s="100">
        <v>926</v>
      </c>
      <c r="D990" s="99" t="s">
        <v>8</v>
      </c>
      <c r="E990" s="99" t="s">
        <v>5</v>
      </c>
      <c r="F990" s="99" t="s">
        <v>6</v>
      </c>
      <c r="G990" s="100">
        <v>1</v>
      </c>
      <c r="H990" s="99" t="s">
        <v>4</v>
      </c>
      <c r="I990" s="99" t="s">
        <v>85</v>
      </c>
      <c r="J990" s="99"/>
      <c r="K990" s="80">
        <f t="shared" ref="K990" si="42">SUM(K991)</f>
        <v>161093.6</v>
      </c>
    </row>
    <row r="991" spans="1:11" s="18" customFormat="1" ht="31.5" hidden="1" customHeight="1" x14ac:dyDescent="0.2">
      <c r="A991" s="142"/>
      <c r="B991" s="34" t="s">
        <v>120</v>
      </c>
      <c r="C991" s="100">
        <v>926</v>
      </c>
      <c r="D991" s="99" t="s">
        <v>8</v>
      </c>
      <c r="E991" s="99" t="s">
        <v>5</v>
      </c>
      <c r="F991" s="99" t="s">
        <v>6</v>
      </c>
      <c r="G991" s="100">
        <v>1</v>
      </c>
      <c r="H991" s="99" t="s">
        <v>4</v>
      </c>
      <c r="I991" s="99" t="s">
        <v>85</v>
      </c>
      <c r="J991" s="99" t="s">
        <v>59</v>
      </c>
      <c r="K991" s="80">
        <v>161093.6</v>
      </c>
    </row>
    <row r="992" spans="1:11" s="18" customFormat="1" ht="78.75" hidden="1" customHeight="1" x14ac:dyDescent="0.2">
      <c r="A992" s="142"/>
      <c r="B992" s="1" t="s">
        <v>279</v>
      </c>
      <c r="C992" s="100">
        <v>926</v>
      </c>
      <c r="D992" s="99" t="s">
        <v>8</v>
      </c>
      <c r="E992" s="99" t="s">
        <v>5</v>
      </c>
      <c r="F992" s="99" t="s">
        <v>6</v>
      </c>
      <c r="G992" s="100">
        <v>1</v>
      </c>
      <c r="H992" s="99" t="s">
        <v>4</v>
      </c>
      <c r="I992" s="99" t="s">
        <v>280</v>
      </c>
      <c r="J992" s="99"/>
      <c r="K992" s="80">
        <f>K993</f>
        <v>213.8</v>
      </c>
    </row>
    <row r="993" spans="1:11" s="18" customFormat="1" ht="31.5" hidden="1" customHeight="1" x14ac:dyDescent="0.2">
      <c r="A993" s="142"/>
      <c r="B993" s="34" t="s">
        <v>120</v>
      </c>
      <c r="C993" s="100">
        <v>926</v>
      </c>
      <c r="D993" s="99" t="s">
        <v>8</v>
      </c>
      <c r="E993" s="99" t="s">
        <v>5</v>
      </c>
      <c r="F993" s="99" t="s">
        <v>6</v>
      </c>
      <c r="G993" s="100">
        <v>1</v>
      </c>
      <c r="H993" s="99" t="s">
        <v>4</v>
      </c>
      <c r="I993" s="99" t="s">
        <v>280</v>
      </c>
      <c r="J993" s="99" t="s">
        <v>59</v>
      </c>
      <c r="K993" s="80">
        <v>213.8</v>
      </c>
    </row>
    <row r="994" spans="1:11" s="18" customFormat="1" ht="31.5" hidden="1" customHeight="1" x14ac:dyDescent="0.2">
      <c r="A994" s="142"/>
      <c r="B994" s="46" t="s">
        <v>196</v>
      </c>
      <c r="C994" s="100">
        <v>926</v>
      </c>
      <c r="D994" s="99" t="s">
        <v>8</v>
      </c>
      <c r="E994" s="99" t="s">
        <v>5</v>
      </c>
      <c r="F994" s="99" t="s">
        <v>6</v>
      </c>
      <c r="G994" s="28" t="s">
        <v>90</v>
      </c>
      <c r="H994" s="28" t="s">
        <v>4</v>
      </c>
      <c r="I994" s="99" t="s">
        <v>106</v>
      </c>
      <c r="J994" s="99"/>
      <c r="K994" s="80">
        <f>SUM(K995)</f>
        <v>81.400000000000006</v>
      </c>
    </row>
    <row r="995" spans="1:11" s="18" customFormat="1" ht="31.5" hidden="1" customHeight="1" x14ac:dyDescent="0.2">
      <c r="A995" s="142"/>
      <c r="B995" s="3" t="s">
        <v>120</v>
      </c>
      <c r="C995" s="100">
        <v>926</v>
      </c>
      <c r="D995" s="99" t="s">
        <v>8</v>
      </c>
      <c r="E995" s="99" t="s">
        <v>5</v>
      </c>
      <c r="F995" s="99" t="s">
        <v>6</v>
      </c>
      <c r="G995" s="28" t="s">
        <v>90</v>
      </c>
      <c r="H995" s="28" t="s">
        <v>4</v>
      </c>
      <c r="I995" s="99" t="s">
        <v>106</v>
      </c>
      <c r="J995" s="99" t="s">
        <v>59</v>
      </c>
      <c r="K995" s="80">
        <v>81.400000000000006</v>
      </c>
    </row>
    <row r="996" spans="1:11" s="18" customFormat="1" ht="78.75" hidden="1" customHeight="1" x14ac:dyDescent="0.2">
      <c r="A996" s="142"/>
      <c r="B996" s="1" t="s">
        <v>439</v>
      </c>
      <c r="C996" s="100">
        <v>926</v>
      </c>
      <c r="D996" s="99" t="s">
        <v>8</v>
      </c>
      <c r="E996" s="99" t="s">
        <v>5</v>
      </c>
      <c r="F996" s="99" t="s">
        <v>6</v>
      </c>
      <c r="G996" s="100">
        <v>1</v>
      </c>
      <c r="H996" s="99" t="s">
        <v>5</v>
      </c>
      <c r="I996" s="99"/>
      <c r="J996" s="99"/>
      <c r="K996" s="80">
        <f>K997+K999</f>
        <v>456</v>
      </c>
    </row>
    <row r="997" spans="1:11" s="18" customFormat="1" ht="18" hidden="1" customHeight="1" x14ac:dyDescent="0.2">
      <c r="A997" s="142"/>
      <c r="B997" s="31" t="s">
        <v>294</v>
      </c>
      <c r="C997" s="100">
        <v>926</v>
      </c>
      <c r="D997" s="99" t="s">
        <v>8</v>
      </c>
      <c r="E997" s="99" t="s">
        <v>5</v>
      </c>
      <c r="F997" s="99" t="s">
        <v>6</v>
      </c>
      <c r="G997" s="100">
        <v>1</v>
      </c>
      <c r="H997" s="99" t="s">
        <v>5</v>
      </c>
      <c r="I997" s="99" t="s">
        <v>295</v>
      </c>
      <c r="J997" s="99"/>
      <c r="K997" s="80">
        <f>SUM(K998)</f>
        <v>0</v>
      </c>
    </row>
    <row r="998" spans="1:11" s="18" customFormat="1" ht="31.5" hidden="1" customHeight="1" x14ac:dyDescent="0.2">
      <c r="A998" s="142"/>
      <c r="B998" s="34" t="s">
        <v>120</v>
      </c>
      <c r="C998" s="100">
        <v>926</v>
      </c>
      <c r="D998" s="99" t="s">
        <v>8</v>
      </c>
      <c r="E998" s="99" t="s">
        <v>5</v>
      </c>
      <c r="F998" s="99" t="s">
        <v>6</v>
      </c>
      <c r="G998" s="100">
        <v>1</v>
      </c>
      <c r="H998" s="99" t="s">
        <v>5</v>
      </c>
      <c r="I998" s="99" t="s">
        <v>295</v>
      </c>
      <c r="J998" s="99" t="s">
        <v>59</v>
      </c>
      <c r="K998" s="80"/>
    </row>
    <row r="999" spans="1:11" s="18" customFormat="1" ht="47.25" hidden="1" customHeight="1" x14ac:dyDescent="0.2">
      <c r="A999" s="142"/>
      <c r="B999" s="44" t="s">
        <v>166</v>
      </c>
      <c r="C999" s="100">
        <v>926</v>
      </c>
      <c r="D999" s="99" t="s">
        <v>8</v>
      </c>
      <c r="E999" s="99" t="s">
        <v>5</v>
      </c>
      <c r="F999" s="99" t="s">
        <v>6</v>
      </c>
      <c r="G999" s="100">
        <v>1</v>
      </c>
      <c r="H999" s="99" t="s">
        <v>5</v>
      </c>
      <c r="I999" s="99" t="s">
        <v>142</v>
      </c>
      <c r="J999" s="99"/>
      <c r="K999" s="80">
        <f>SUM(K1000)</f>
        <v>456</v>
      </c>
    </row>
    <row r="1000" spans="1:11" s="18" customFormat="1" ht="31.5" hidden="1" customHeight="1" x14ac:dyDescent="0.2">
      <c r="A1000" s="142"/>
      <c r="B1000" s="34" t="s">
        <v>120</v>
      </c>
      <c r="C1000" s="100">
        <v>926</v>
      </c>
      <c r="D1000" s="99" t="s">
        <v>8</v>
      </c>
      <c r="E1000" s="99" t="s">
        <v>5</v>
      </c>
      <c r="F1000" s="99" t="s">
        <v>6</v>
      </c>
      <c r="G1000" s="100">
        <v>1</v>
      </c>
      <c r="H1000" s="99" t="s">
        <v>5</v>
      </c>
      <c r="I1000" s="99" t="s">
        <v>142</v>
      </c>
      <c r="J1000" s="99" t="s">
        <v>59</v>
      </c>
      <c r="K1000" s="80">
        <v>456</v>
      </c>
    </row>
    <row r="1001" spans="1:11" s="18" customFormat="1" ht="147" hidden="1" customHeight="1" x14ac:dyDescent="0.2">
      <c r="A1001" s="142"/>
      <c r="B1001" s="3" t="s">
        <v>440</v>
      </c>
      <c r="C1001" s="100">
        <v>926</v>
      </c>
      <c r="D1001" s="99" t="s">
        <v>8</v>
      </c>
      <c r="E1001" s="99" t="s">
        <v>5</v>
      </c>
      <c r="F1001" s="99" t="s">
        <v>6</v>
      </c>
      <c r="G1001" s="100">
        <v>1</v>
      </c>
      <c r="H1001" s="99" t="s">
        <v>6</v>
      </c>
      <c r="I1001" s="99"/>
      <c r="J1001" s="99"/>
      <c r="K1001" s="80">
        <f>SUM(K1002)</f>
        <v>300</v>
      </c>
    </row>
    <row r="1002" spans="1:11" s="18" customFormat="1" ht="18" hidden="1" customHeight="1" x14ac:dyDescent="0.2">
      <c r="A1002" s="142"/>
      <c r="B1002" s="1" t="s">
        <v>441</v>
      </c>
      <c r="C1002" s="100">
        <v>926</v>
      </c>
      <c r="D1002" s="99" t="s">
        <v>8</v>
      </c>
      <c r="E1002" s="99" t="s">
        <v>5</v>
      </c>
      <c r="F1002" s="99" t="s">
        <v>6</v>
      </c>
      <c r="G1002" s="100">
        <v>1</v>
      </c>
      <c r="H1002" s="99" t="s">
        <v>6</v>
      </c>
      <c r="I1002" s="99" t="s">
        <v>182</v>
      </c>
      <c r="J1002" s="99"/>
      <c r="K1002" s="80">
        <f>SUM(K1003)</f>
        <v>300</v>
      </c>
    </row>
    <row r="1003" spans="1:11" s="18" customFormat="1" ht="31.5" hidden="1" customHeight="1" x14ac:dyDescent="0.2">
      <c r="A1003" s="142"/>
      <c r="B1003" s="34" t="s">
        <v>120</v>
      </c>
      <c r="C1003" s="100">
        <v>926</v>
      </c>
      <c r="D1003" s="99" t="s">
        <v>8</v>
      </c>
      <c r="E1003" s="99" t="s">
        <v>5</v>
      </c>
      <c r="F1003" s="99" t="s">
        <v>6</v>
      </c>
      <c r="G1003" s="100">
        <v>1</v>
      </c>
      <c r="H1003" s="99" t="s">
        <v>6</v>
      </c>
      <c r="I1003" s="99" t="s">
        <v>182</v>
      </c>
      <c r="J1003" s="99" t="s">
        <v>59</v>
      </c>
      <c r="K1003" s="80">
        <f>300</f>
        <v>300</v>
      </c>
    </row>
    <row r="1004" spans="1:11" s="18" customFormat="1" ht="31.5" hidden="1" customHeight="1" x14ac:dyDescent="0.2">
      <c r="A1004" s="142"/>
      <c r="B1004" s="31" t="s">
        <v>421</v>
      </c>
      <c r="C1004" s="100">
        <v>926</v>
      </c>
      <c r="D1004" s="99" t="s">
        <v>8</v>
      </c>
      <c r="E1004" s="99" t="s">
        <v>5</v>
      </c>
      <c r="F1004" s="99" t="s">
        <v>6</v>
      </c>
      <c r="G1004" s="100">
        <v>1</v>
      </c>
      <c r="H1004" s="99" t="s">
        <v>7</v>
      </c>
      <c r="I1004" s="99"/>
      <c r="J1004" s="99"/>
      <c r="K1004" s="80">
        <f>SUM(K1005+K1009+K1011+K1007)</f>
        <v>0</v>
      </c>
    </row>
    <row r="1005" spans="1:11" s="18" customFormat="1" ht="31.5" hidden="1" customHeight="1" x14ac:dyDescent="0.2">
      <c r="A1005" s="142"/>
      <c r="B1005" s="1" t="s">
        <v>565</v>
      </c>
      <c r="C1005" s="100">
        <v>926</v>
      </c>
      <c r="D1005" s="99" t="s">
        <v>8</v>
      </c>
      <c r="E1005" s="99" t="s">
        <v>5</v>
      </c>
      <c r="F1005" s="28" t="s">
        <v>6</v>
      </c>
      <c r="G1005" s="28" t="s">
        <v>90</v>
      </c>
      <c r="H1005" s="99" t="s">
        <v>7</v>
      </c>
      <c r="I1005" s="28" t="s">
        <v>484</v>
      </c>
      <c r="J1005" s="99"/>
      <c r="K1005" s="80">
        <f>K1006</f>
        <v>0</v>
      </c>
    </row>
    <row r="1006" spans="1:11" s="18" customFormat="1" ht="31.5" hidden="1" customHeight="1" x14ac:dyDescent="0.2">
      <c r="A1006" s="142"/>
      <c r="B1006" s="34" t="s">
        <v>120</v>
      </c>
      <c r="C1006" s="100">
        <v>926</v>
      </c>
      <c r="D1006" s="99" t="s">
        <v>8</v>
      </c>
      <c r="E1006" s="99" t="s">
        <v>5</v>
      </c>
      <c r="F1006" s="28" t="s">
        <v>6</v>
      </c>
      <c r="G1006" s="28" t="s">
        <v>90</v>
      </c>
      <c r="H1006" s="99" t="s">
        <v>7</v>
      </c>
      <c r="I1006" s="28" t="s">
        <v>484</v>
      </c>
      <c r="J1006" s="99" t="s">
        <v>59</v>
      </c>
      <c r="K1006" s="80"/>
    </row>
    <row r="1007" spans="1:11" s="18" customFormat="1" ht="18" hidden="1" customHeight="1" x14ac:dyDescent="0.2">
      <c r="A1007" s="142"/>
      <c r="B1007" s="1" t="s">
        <v>441</v>
      </c>
      <c r="C1007" s="100">
        <v>926</v>
      </c>
      <c r="D1007" s="99" t="s">
        <v>8</v>
      </c>
      <c r="E1007" s="99" t="s">
        <v>5</v>
      </c>
      <c r="F1007" s="28" t="s">
        <v>6</v>
      </c>
      <c r="G1007" s="28" t="s">
        <v>90</v>
      </c>
      <c r="H1007" s="99" t="s">
        <v>7</v>
      </c>
      <c r="I1007" s="28" t="s">
        <v>182</v>
      </c>
      <c r="J1007" s="99"/>
      <c r="K1007" s="80">
        <f>K1008</f>
        <v>0</v>
      </c>
    </row>
    <row r="1008" spans="1:11" s="18" customFormat="1" ht="31.5" hidden="1" customHeight="1" x14ac:dyDescent="0.2">
      <c r="A1008" s="142"/>
      <c r="B1008" s="34" t="s">
        <v>120</v>
      </c>
      <c r="C1008" s="100">
        <v>926</v>
      </c>
      <c r="D1008" s="99" t="s">
        <v>8</v>
      </c>
      <c r="E1008" s="99" t="s">
        <v>5</v>
      </c>
      <c r="F1008" s="28" t="s">
        <v>6</v>
      </c>
      <c r="G1008" s="28" t="s">
        <v>90</v>
      </c>
      <c r="H1008" s="99" t="s">
        <v>7</v>
      </c>
      <c r="I1008" s="28" t="s">
        <v>182</v>
      </c>
      <c r="J1008" s="99" t="s">
        <v>59</v>
      </c>
      <c r="K1008" s="80"/>
    </row>
    <row r="1009" spans="1:11" s="18" customFormat="1" ht="99.75" hidden="1" customHeight="1" x14ac:dyDescent="0.2">
      <c r="A1009" s="142"/>
      <c r="B1009" s="1" t="s">
        <v>287</v>
      </c>
      <c r="C1009" s="100">
        <v>926</v>
      </c>
      <c r="D1009" s="99" t="s">
        <v>8</v>
      </c>
      <c r="E1009" s="99" t="s">
        <v>5</v>
      </c>
      <c r="F1009" s="99" t="s">
        <v>6</v>
      </c>
      <c r="G1009" s="100">
        <v>1</v>
      </c>
      <c r="H1009" s="99" t="s">
        <v>7</v>
      </c>
      <c r="I1009" s="99" t="s">
        <v>286</v>
      </c>
      <c r="J1009" s="99"/>
      <c r="K1009" s="80">
        <f>SUM(K1010)</f>
        <v>0</v>
      </c>
    </row>
    <row r="1010" spans="1:11" s="18" customFormat="1" ht="31.5" hidden="1" customHeight="1" x14ac:dyDescent="0.2">
      <c r="A1010" s="142"/>
      <c r="B1010" s="34" t="s">
        <v>120</v>
      </c>
      <c r="C1010" s="100">
        <v>926</v>
      </c>
      <c r="D1010" s="99" t="s">
        <v>8</v>
      </c>
      <c r="E1010" s="99" t="s">
        <v>5</v>
      </c>
      <c r="F1010" s="99" t="s">
        <v>6</v>
      </c>
      <c r="G1010" s="100">
        <v>1</v>
      </c>
      <c r="H1010" s="99" t="s">
        <v>7</v>
      </c>
      <c r="I1010" s="99" t="s">
        <v>286</v>
      </c>
      <c r="J1010" s="99" t="s">
        <v>59</v>
      </c>
      <c r="K1010" s="80"/>
    </row>
    <row r="1011" spans="1:11" s="18" customFormat="1" ht="110.25" hidden="1" customHeight="1" x14ac:dyDescent="0.2">
      <c r="A1011" s="142"/>
      <c r="B1011" s="1" t="s">
        <v>473</v>
      </c>
      <c r="C1011" s="100">
        <v>926</v>
      </c>
      <c r="D1011" s="99" t="s">
        <v>8</v>
      </c>
      <c r="E1011" s="99" t="s">
        <v>5</v>
      </c>
      <c r="F1011" s="99" t="s">
        <v>6</v>
      </c>
      <c r="G1011" s="100">
        <v>1</v>
      </c>
      <c r="H1011" s="99" t="s">
        <v>7</v>
      </c>
      <c r="I1011" s="99" t="s">
        <v>474</v>
      </c>
      <c r="J1011" s="99"/>
      <c r="K1011" s="80">
        <f>SUM(K1012)</f>
        <v>0</v>
      </c>
    </row>
    <row r="1012" spans="1:11" s="18" customFormat="1" ht="31.5" hidden="1" customHeight="1" x14ac:dyDescent="0.2">
      <c r="A1012" s="142"/>
      <c r="B1012" s="34" t="s">
        <v>120</v>
      </c>
      <c r="C1012" s="100">
        <v>926</v>
      </c>
      <c r="D1012" s="99" t="s">
        <v>8</v>
      </c>
      <c r="E1012" s="99" t="s">
        <v>5</v>
      </c>
      <c r="F1012" s="99" t="s">
        <v>6</v>
      </c>
      <c r="G1012" s="100">
        <v>1</v>
      </c>
      <c r="H1012" s="99" t="s">
        <v>7</v>
      </c>
      <c r="I1012" s="99" t="s">
        <v>474</v>
      </c>
      <c r="J1012" s="99" t="s">
        <v>59</v>
      </c>
      <c r="K1012" s="80"/>
    </row>
    <row r="1013" spans="1:11" s="18" customFormat="1" ht="18" hidden="1" customHeight="1" x14ac:dyDescent="0.2">
      <c r="A1013" s="142"/>
      <c r="B1013" s="34" t="s">
        <v>648</v>
      </c>
      <c r="C1013" s="100">
        <v>926</v>
      </c>
      <c r="D1013" s="99" t="s">
        <v>8</v>
      </c>
      <c r="E1013" s="99" t="s">
        <v>5</v>
      </c>
      <c r="F1013" s="99" t="s">
        <v>6</v>
      </c>
      <c r="G1013" s="100">
        <v>1</v>
      </c>
      <c r="H1013" s="99" t="s">
        <v>601</v>
      </c>
      <c r="I1013" s="99"/>
      <c r="J1013" s="99"/>
      <c r="K1013" s="80">
        <f>K1014</f>
        <v>4586.5</v>
      </c>
    </row>
    <row r="1014" spans="1:11" s="18" customFormat="1" ht="18" hidden="1" customHeight="1" x14ac:dyDescent="0.2">
      <c r="A1014" s="142"/>
      <c r="B1014" s="34" t="s">
        <v>226</v>
      </c>
      <c r="C1014" s="100">
        <v>926</v>
      </c>
      <c r="D1014" s="99" t="s">
        <v>8</v>
      </c>
      <c r="E1014" s="99" t="s">
        <v>5</v>
      </c>
      <c r="F1014" s="99" t="s">
        <v>6</v>
      </c>
      <c r="G1014" s="100">
        <v>1</v>
      </c>
      <c r="H1014" s="99" t="s">
        <v>601</v>
      </c>
      <c r="I1014" s="99" t="s">
        <v>647</v>
      </c>
      <c r="J1014" s="99"/>
      <c r="K1014" s="80">
        <f>K1015</f>
        <v>4586.5</v>
      </c>
    </row>
    <row r="1015" spans="1:11" s="18" customFormat="1" ht="31.5" hidden="1" customHeight="1" x14ac:dyDescent="0.2">
      <c r="A1015" s="142"/>
      <c r="B1015" s="34" t="s">
        <v>120</v>
      </c>
      <c r="C1015" s="100">
        <v>926</v>
      </c>
      <c r="D1015" s="99" t="s">
        <v>8</v>
      </c>
      <c r="E1015" s="99" t="s">
        <v>5</v>
      </c>
      <c r="F1015" s="99" t="s">
        <v>6</v>
      </c>
      <c r="G1015" s="100">
        <v>1</v>
      </c>
      <c r="H1015" s="99" t="s">
        <v>601</v>
      </c>
      <c r="I1015" s="99" t="s">
        <v>647</v>
      </c>
      <c r="J1015" s="99" t="s">
        <v>59</v>
      </c>
      <c r="K1015" s="80">
        <f>3760.9+825.6</f>
        <v>4586.5</v>
      </c>
    </row>
    <row r="1016" spans="1:11" s="18" customFormat="1" ht="31.5" hidden="1" customHeight="1" x14ac:dyDescent="0.2">
      <c r="A1016" s="142"/>
      <c r="B1016" s="31" t="s">
        <v>143</v>
      </c>
      <c r="C1016" s="100">
        <v>926</v>
      </c>
      <c r="D1016" s="99" t="s">
        <v>8</v>
      </c>
      <c r="E1016" s="99" t="s">
        <v>5</v>
      </c>
      <c r="F1016" s="28" t="s">
        <v>40</v>
      </c>
      <c r="G1016" s="28"/>
      <c r="H1016" s="28"/>
      <c r="I1016" s="28"/>
      <c r="J1016" s="99"/>
      <c r="K1016" s="80">
        <f>SUM(K1017+K1021)</f>
        <v>2872</v>
      </c>
    </row>
    <row r="1017" spans="1:11" s="18" customFormat="1" ht="18" hidden="1" customHeight="1" x14ac:dyDescent="0.2">
      <c r="A1017" s="142"/>
      <c r="B1017" s="31" t="s">
        <v>162</v>
      </c>
      <c r="C1017" s="100">
        <v>926</v>
      </c>
      <c r="D1017" s="99" t="s">
        <v>8</v>
      </c>
      <c r="E1017" s="99" t="s">
        <v>5</v>
      </c>
      <c r="F1017" s="99" t="s">
        <v>40</v>
      </c>
      <c r="G1017" s="100">
        <v>2</v>
      </c>
      <c r="H1017" s="99"/>
      <c r="I1017" s="99"/>
      <c r="J1017" s="99"/>
      <c r="K1017" s="80">
        <f>K1018</f>
        <v>0</v>
      </c>
    </row>
    <row r="1018" spans="1:11" s="18" customFormat="1" ht="31.5" hidden="1" customHeight="1" x14ac:dyDescent="0.2">
      <c r="A1018" s="142"/>
      <c r="B1018" s="31" t="s">
        <v>192</v>
      </c>
      <c r="C1018" s="100">
        <v>926</v>
      </c>
      <c r="D1018" s="99" t="s">
        <v>8</v>
      </c>
      <c r="E1018" s="99" t="s">
        <v>5</v>
      </c>
      <c r="F1018" s="99" t="s">
        <v>40</v>
      </c>
      <c r="G1018" s="100">
        <v>2</v>
      </c>
      <c r="H1018" s="99" t="s">
        <v>4</v>
      </c>
      <c r="I1018" s="99"/>
      <c r="J1018" s="99"/>
      <c r="K1018" s="80">
        <f>K1019</f>
        <v>0</v>
      </c>
    </row>
    <row r="1019" spans="1:11" s="18" customFormat="1" ht="45.75" hidden="1" customHeight="1" x14ac:dyDescent="0.2">
      <c r="A1019" s="142"/>
      <c r="B1019" s="31" t="s">
        <v>216</v>
      </c>
      <c r="C1019" s="100">
        <v>926</v>
      </c>
      <c r="D1019" s="99" t="s">
        <v>8</v>
      </c>
      <c r="E1019" s="99" t="s">
        <v>5</v>
      </c>
      <c r="F1019" s="99" t="s">
        <v>40</v>
      </c>
      <c r="G1019" s="100">
        <v>2</v>
      </c>
      <c r="H1019" s="99" t="s">
        <v>4</v>
      </c>
      <c r="I1019" s="99" t="s">
        <v>191</v>
      </c>
      <c r="J1019" s="99"/>
      <c r="K1019" s="80">
        <f>K1020</f>
        <v>0</v>
      </c>
    </row>
    <row r="1020" spans="1:11" s="18" customFormat="1" ht="31.5" hidden="1" customHeight="1" x14ac:dyDescent="0.2">
      <c r="A1020" s="142"/>
      <c r="B1020" s="34" t="s">
        <v>120</v>
      </c>
      <c r="C1020" s="100">
        <v>926</v>
      </c>
      <c r="D1020" s="99" t="s">
        <v>8</v>
      </c>
      <c r="E1020" s="99" t="s">
        <v>5</v>
      </c>
      <c r="F1020" s="99" t="s">
        <v>40</v>
      </c>
      <c r="G1020" s="100">
        <v>2</v>
      </c>
      <c r="H1020" s="99" t="s">
        <v>4</v>
      </c>
      <c r="I1020" s="99" t="s">
        <v>191</v>
      </c>
      <c r="J1020" s="99" t="s">
        <v>59</v>
      </c>
      <c r="K1020" s="80"/>
    </row>
    <row r="1021" spans="1:11" s="18" customFormat="1" ht="18" hidden="1" customHeight="1" x14ac:dyDescent="0.2">
      <c r="A1021" s="142"/>
      <c r="B1021" s="1" t="s">
        <v>373</v>
      </c>
      <c r="C1021" s="100">
        <v>926</v>
      </c>
      <c r="D1021" s="99" t="s">
        <v>8</v>
      </c>
      <c r="E1021" s="99" t="s">
        <v>5</v>
      </c>
      <c r="F1021" s="28" t="s">
        <v>40</v>
      </c>
      <c r="G1021" s="28" t="s">
        <v>138</v>
      </c>
      <c r="H1021" s="28"/>
      <c r="I1021" s="28"/>
      <c r="J1021" s="99"/>
      <c r="K1021" s="80">
        <f>SUM(K1022)</f>
        <v>2872</v>
      </c>
    </row>
    <row r="1022" spans="1:11" s="18" customFormat="1" ht="30" hidden="1" customHeight="1" x14ac:dyDescent="0.2">
      <c r="A1022" s="142"/>
      <c r="B1022" s="1" t="s">
        <v>376</v>
      </c>
      <c r="C1022" s="100">
        <v>926</v>
      </c>
      <c r="D1022" s="99" t="s">
        <v>8</v>
      </c>
      <c r="E1022" s="99" t="s">
        <v>5</v>
      </c>
      <c r="F1022" s="28" t="s">
        <v>40</v>
      </c>
      <c r="G1022" s="28" t="s">
        <v>138</v>
      </c>
      <c r="H1022" s="28" t="s">
        <v>2</v>
      </c>
      <c r="I1022" s="28"/>
      <c r="J1022" s="99"/>
      <c r="K1022" s="80">
        <f>SUM(K1023)</f>
        <v>2872</v>
      </c>
    </row>
    <row r="1023" spans="1:11" s="18" customFormat="1" ht="49.5" hidden="1" customHeight="1" x14ac:dyDescent="0.2">
      <c r="A1023" s="142"/>
      <c r="B1023" s="1" t="s">
        <v>377</v>
      </c>
      <c r="C1023" s="100">
        <v>926</v>
      </c>
      <c r="D1023" s="99" t="s">
        <v>8</v>
      </c>
      <c r="E1023" s="99" t="s">
        <v>5</v>
      </c>
      <c r="F1023" s="28" t="s">
        <v>40</v>
      </c>
      <c r="G1023" s="28" t="s">
        <v>138</v>
      </c>
      <c r="H1023" s="28" t="s">
        <v>2</v>
      </c>
      <c r="I1023" s="28" t="s">
        <v>149</v>
      </c>
      <c r="J1023" s="99"/>
      <c r="K1023" s="80">
        <f>SUM(K1024)</f>
        <v>2872</v>
      </c>
    </row>
    <row r="1024" spans="1:11" s="18" customFormat="1" ht="31.5" hidden="1" customHeight="1" x14ac:dyDescent="0.2">
      <c r="A1024" s="142"/>
      <c r="B1024" s="34" t="s">
        <v>120</v>
      </c>
      <c r="C1024" s="100">
        <v>926</v>
      </c>
      <c r="D1024" s="99" t="s">
        <v>8</v>
      </c>
      <c r="E1024" s="99" t="s">
        <v>5</v>
      </c>
      <c r="F1024" s="28" t="s">
        <v>40</v>
      </c>
      <c r="G1024" s="28" t="s">
        <v>138</v>
      </c>
      <c r="H1024" s="28" t="s">
        <v>2</v>
      </c>
      <c r="I1024" s="28" t="s">
        <v>149</v>
      </c>
      <c r="J1024" s="99" t="s">
        <v>59</v>
      </c>
      <c r="K1024" s="80">
        <v>2872</v>
      </c>
    </row>
    <row r="1025" spans="1:11" s="18" customFormat="1" ht="18" hidden="1" customHeight="1" x14ac:dyDescent="0.2">
      <c r="A1025" s="142"/>
      <c r="B1025" s="3" t="s">
        <v>328</v>
      </c>
      <c r="C1025" s="100">
        <v>926</v>
      </c>
      <c r="D1025" s="99" t="s">
        <v>8</v>
      </c>
      <c r="E1025" s="99" t="s">
        <v>5</v>
      </c>
      <c r="F1025" s="28" t="s">
        <v>183</v>
      </c>
      <c r="G1025" s="28"/>
      <c r="H1025" s="28"/>
      <c r="I1025" s="28"/>
      <c r="J1025" s="99"/>
      <c r="K1025" s="80">
        <f>SUM(K1026)</f>
        <v>0</v>
      </c>
    </row>
    <row r="1026" spans="1:11" s="18" customFormat="1" ht="18" hidden="1" customHeight="1" x14ac:dyDescent="0.2">
      <c r="A1026" s="142"/>
      <c r="B1026" s="3" t="s">
        <v>329</v>
      </c>
      <c r="C1026" s="100">
        <v>926</v>
      </c>
      <c r="D1026" s="99" t="s">
        <v>8</v>
      </c>
      <c r="E1026" s="99" t="s">
        <v>5</v>
      </c>
      <c r="F1026" s="28" t="s">
        <v>183</v>
      </c>
      <c r="G1026" s="28" t="s">
        <v>90</v>
      </c>
      <c r="H1026" s="28"/>
      <c r="I1026" s="28"/>
      <c r="J1026" s="99"/>
      <c r="K1026" s="80">
        <f>SUM(K1027)</f>
        <v>0</v>
      </c>
    </row>
    <row r="1027" spans="1:11" s="18" customFormat="1" ht="47.25" hidden="1" customHeight="1" x14ac:dyDescent="0.2">
      <c r="A1027" s="142"/>
      <c r="B1027" s="3" t="s">
        <v>184</v>
      </c>
      <c r="C1027" s="100">
        <v>926</v>
      </c>
      <c r="D1027" s="99" t="s">
        <v>8</v>
      </c>
      <c r="E1027" s="99" t="s">
        <v>5</v>
      </c>
      <c r="F1027" s="28" t="s">
        <v>183</v>
      </c>
      <c r="G1027" s="28" t="s">
        <v>90</v>
      </c>
      <c r="H1027" s="28" t="s">
        <v>2</v>
      </c>
      <c r="I1027" s="28"/>
      <c r="J1027" s="99"/>
      <c r="K1027" s="80">
        <f>SUM(K1028)</f>
        <v>0</v>
      </c>
    </row>
    <row r="1028" spans="1:11" s="18" customFormat="1" ht="141.75" hidden="1" customHeight="1" x14ac:dyDescent="0.2">
      <c r="A1028" s="142"/>
      <c r="B1028" s="1" t="s">
        <v>499</v>
      </c>
      <c r="C1028" s="100">
        <v>926</v>
      </c>
      <c r="D1028" s="99" t="s">
        <v>8</v>
      </c>
      <c r="E1028" s="99" t="s">
        <v>5</v>
      </c>
      <c r="F1028" s="28" t="s">
        <v>183</v>
      </c>
      <c r="G1028" s="28" t="s">
        <v>90</v>
      </c>
      <c r="H1028" s="28" t="s">
        <v>2</v>
      </c>
      <c r="I1028" s="28" t="s">
        <v>418</v>
      </c>
      <c r="J1028" s="99"/>
      <c r="K1028" s="80">
        <f>SUM(K1029:K1029)</f>
        <v>0</v>
      </c>
    </row>
    <row r="1029" spans="1:11" s="18" customFormat="1" ht="31.5" hidden="1" customHeight="1" x14ac:dyDescent="0.2">
      <c r="A1029" s="142"/>
      <c r="B1029" s="34" t="s">
        <v>120</v>
      </c>
      <c r="C1029" s="100">
        <v>926</v>
      </c>
      <c r="D1029" s="99" t="s">
        <v>8</v>
      </c>
      <c r="E1029" s="99" t="s">
        <v>5</v>
      </c>
      <c r="F1029" s="28" t="s">
        <v>183</v>
      </c>
      <c r="G1029" s="28" t="s">
        <v>90</v>
      </c>
      <c r="H1029" s="28" t="s">
        <v>2</v>
      </c>
      <c r="I1029" s="28" t="s">
        <v>418</v>
      </c>
      <c r="J1029" s="99" t="s">
        <v>59</v>
      </c>
      <c r="K1029" s="80"/>
    </row>
    <row r="1030" spans="1:11" s="18" customFormat="1" ht="17.25" hidden="1" customHeight="1" x14ac:dyDescent="0.2">
      <c r="A1030" s="142"/>
      <c r="B1030" s="1" t="s">
        <v>229</v>
      </c>
      <c r="C1030" s="100">
        <v>926</v>
      </c>
      <c r="D1030" s="99" t="s">
        <v>8</v>
      </c>
      <c r="E1030" s="28" t="s">
        <v>7</v>
      </c>
      <c r="F1030" s="28"/>
      <c r="G1030" s="28"/>
      <c r="H1030" s="28"/>
      <c r="I1030" s="28"/>
      <c r="J1030" s="99"/>
      <c r="K1030" s="80">
        <f t="shared" ref="K1030:K1033" si="43">SUM(K1031)</f>
        <v>40</v>
      </c>
    </row>
    <row r="1031" spans="1:11" s="18" customFormat="1" ht="18" hidden="1" customHeight="1" x14ac:dyDescent="0.2">
      <c r="A1031" s="142"/>
      <c r="B1031" s="31" t="s">
        <v>380</v>
      </c>
      <c r="C1031" s="100">
        <v>926</v>
      </c>
      <c r="D1031" s="28" t="s">
        <v>8</v>
      </c>
      <c r="E1031" s="28" t="s">
        <v>7</v>
      </c>
      <c r="F1031" s="28" t="s">
        <v>6</v>
      </c>
      <c r="G1031" s="28"/>
      <c r="H1031" s="28"/>
      <c r="I1031" s="28"/>
      <c r="J1031" s="99"/>
      <c r="K1031" s="80">
        <f t="shared" si="43"/>
        <v>40</v>
      </c>
    </row>
    <row r="1032" spans="1:11" s="18" customFormat="1" ht="18" hidden="1" customHeight="1" x14ac:dyDescent="0.2">
      <c r="A1032" s="142"/>
      <c r="B1032" s="31" t="s">
        <v>381</v>
      </c>
      <c r="C1032" s="100">
        <v>926</v>
      </c>
      <c r="D1032" s="28" t="s">
        <v>8</v>
      </c>
      <c r="E1032" s="28" t="s">
        <v>7</v>
      </c>
      <c r="F1032" s="28" t="s">
        <v>6</v>
      </c>
      <c r="G1032" s="28" t="s">
        <v>90</v>
      </c>
      <c r="H1032" s="28"/>
      <c r="I1032" s="28"/>
      <c r="J1032" s="99"/>
      <c r="K1032" s="80">
        <f t="shared" si="43"/>
        <v>40</v>
      </c>
    </row>
    <row r="1033" spans="1:11" s="18" customFormat="1" ht="31.5" hidden="1" customHeight="1" x14ac:dyDescent="0.2">
      <c r="A1033" s="142"/>
      <c r="B1033" s="31" t="s">
        <v>485</v>
      </c>
      <c r="C1033" s="100">
        <v>926</v>
      </c>
      <c r="D1033" s="28" t="s">
        <v>8</v>
      </c>
      <c r="E1033" s="28" t="s">
        <v>7</v>
      </c>
      <c r="F1033" s="28" t="s">
        <v>6</v>
      </c>
      <c r="G1033" s="28" t="s">
        <v>90</v>
      </c>
      <c r="H1033" s="28" t="s">
        <v>2</v>
      </c>
      <c r="I1033" s="28"/>
      <c r="J1033" s="99"/>
      <c r="K1033" s="80">
        <f t="shared" si="43"/>
        <v>40</v>
      </c>
    </row>
    <row r="1034" spans="1:11" s="18" customFormat="1" ht="18" hidden="1" customHeight="1" x14ac:dyDescent="0.2">
      <c r="A1034" s="142"/>
      <c r="B1034" s="1" t="s">
        <v>231</v>
      </c>
      <c r="C1034" s="100">
        <v>926</v>
      </c>
      <c r="D1034" s="28" t="s">
        <v>8</v>
      </c>
      <c r="E1034" s="28" t="s">
        <v>7</v>
      </c>
      <c r="F1034" s="28" t="s">
        <v>6</v>
      </c>
      <c r="G1034" s="28" t="s">
        <v>90</v>
      </c>
      <c r="H1034" s="28" t="s">
        <v>2</v>
      </c>
      <c r="I1034" s="28" t="s">
        <v>230</v>
      </c>
      <c r="J1034" s="99"/>
      <c r="K1034" s="80">
        <f>SUM(K1035)</f>
        <v>40</v>
      </c>
    </row>
    <row r="1035" spans="1:11" s="18" customFormat="1" ht="31.5" hidden="1" customHeight="1" x14ac:dyDescent="0.2">
      <c r="A1035" s="142"/>
      <c r="B1035" s="1" t="s">
        <v>122</v>
      </c>
      <c r="C1035" s="100">
        <v>926</v>
      </c>
      <c r="D1035" s="28" t="s">
        <v>8</v>
      </c>
      <c r="E1035" s="28" t="s">
        <v>7</v>
      </c>
      <c r="F1035" s="28" t="s">
        <v>6</v>
      </c>
      <c r="G1035" s="28" t="s">
        <v>90</v>
      </c>
      <c r="H1035" s="28" t="s">
        <v>2</v>
      </c>
      <c r="I1035" s="28" t="s">
        <v>230</v>
      </c>
      <c r="J1035" s="99" t="s">
        <v>49</v>
      </c>
      <c r="K1035" s="80">
        <v>40</v>
      </c>
    </row>
    <row r="1036" spans="1:11" s="18" customFormat="1" ht="18" hidden="1" customHeight="1" x14ac:dyDescent="0.2">
      <c r="A1036" s="142"/>
      <c r="B1036" s="1" t="s">
        <v>64</v>
      </c>
      <c r="C1036" s="100">
        <v>926</v>
      </c>
      <c r="D1036" s="28" t="s">
        <v>17</v>
      </c>
      <c r="E1036" s="99"/>
      <c r="F1036" s="99"/>
      <c r="G1036" s="100"/>
      <c r="H1036" s="99"/>
      <c r="I1036" s="99"/>
      <c r="J1036" s="99"/>
      <c r="K1036" s="80">
        <f>SUM(K1140+K1037+K1126)</f>
        <v>804532</v>
      </c>
    </row>
    <row r="1037" spans="1:11" s="18" customFormat="1" ht="18" hidden="1" customHeight="1" x14ac:dyDescent="0.2">
      <c r="A1037" s="142"/>
      <c r="B1037" s="1" t="s">
        <v>181</v>
      </c>
      <c r="C1037" s="100">
        <v>926</v>
      </c>
      <c r="D1037" s="99" t="s">
        <v>17</v>
      </c>
      <c r="E1037" s="99" t="s">
        <v>2</v>
      </c>
      <c r="F1037" s="99"/>
      <c r="G1037" s="100"/>
      <c r="H1037" s="99"/>
      <c r="I1037" s="99"/>
      <c r="J1037" s="99"/>
      <c r="K1037" s="80">
        <f>SUM(K1038+K1119+K1108+K1103+K1094)</f>
        <v>687072.6</v>
      </c>
    </row>
    <row r="1038" spans="1:11" s="18" customFormat="1" ht="18" hidden="1" customHeight="1" x14ac:dyDescent="0.2">
      <c r="A1038" s="142"/>
      <c r="B1038" s="31" t="s">
        <v>380</v>
      </c>
      <c r="C1038" s="100">
        <v>926</v>
      </c>
      <c r="D1038" s="99" t="s">
        <v>17</v>
      </c>
      <c r="E1038" s="99" t="s">
        <v>2</v>
      </c>
      <c r="F1038" s="99" t="s">
        <v>6</v>
      </c>
      <c r="G1038" s="100"/>
      <c r="H1038" s="99"/>
      <c r="I1038" s="99"/>
      <c r="J1038" s="99"/>
      <c r="K1038" s="80">
        <f>SUM(K1039)</f>
        <v>674961.5</v>
      </c>
    </row>
    <row r="1039" spans="1:11" s="18" customFormat="1" ht="18" hidden="1" customHeight="1" x14ac:dyDescent="0.2">
      <c r="A1039" s="142"/>
      <c r="B1039" s="31" t="s">
        <v>381</v>
      </c>
      <c r="C1039" s="100">
        <v>926</v>
      </c>
      <c r="D1039" s="99" t="s">
        <v>17</v>
      </c>
      <c r="E1039" s="99" t="s">
        <v>2</v>
      </c>
      <c r="F1039" s="99" t="s">
        <v>6</v>
      </c>
      <c r="G1039" s="100">
        <v>1</v>
      </c>
      <c r="H1039" s="99"/>
      <c r="I1039" s="99"/>
      <c r="J1039" s="99"/>
      <c r="K1039" s="80">
        <f>SUM(K1057+K1040+K1046+K1052+K1075+K1084+K1087)</f>
        <v>674961.5</v>
      </c>
    </row>
    <row r="1040" spans="1:11" s="18" customFormat="1" ht="31.5" hidden="1" customHeight="1" x14ac:dyDescent="0.2">
      <c r="A1040" s="142"/>
      <c r="B1040" s="31" t="s">
        <v>417</v>
      </c>
      <c r="C1040" s="100">
        <v>926</v>
      </c>
      <c r="D1040" s="99" t="s">
        <v>17</v>
      </c>
      <c r="E1040" s="99" t="s">
        <v>2</v>
      </c>
      <c r="F1040" s="99" t="s">
        <v>6</v>
      </c>
      <c r="G1040" s="100">
        <v>1</v>
      </c>
      <c r="H1040" s="99" t="s">
        <v>4</v>
      </c>
      <c r="I1040" s="99"/>
      <c r="J1040" s="99"/>
      <c r="K1040" s="80">
        <f>SUM(K1041)</f>
        <v>640596.69999999995</v>
      </c>
    </row>
    <row r="1041" spans="1:11" s="18" customFormat="1" ht="47.25" hidden="1" customHeight="1" x14ac:dyDescent="0.2">
      <c r="A1041" s="142"/>
      <c r="B1041" s="1" t="s">
        <v>66</v>
      </c>
      <c r="C1041" s="100">
        <v>926</v>
      </c>
      <c r="D1041" s="99" t="s">
        <v>17</v>
      </c>
      <c r="E1041" s="99" t="s">
        <v>2</v>
      </c>
      <c r="F1041" s="99" t="s">
        <v>6</v>
      </c>
      <c r="G1041" s="100">
        <v>1</v>
      </c>
      <c r="H1041" s="99" t="s">
        <v>4</v>
      </c>
      <c r="I1041" s="99" t="s">
        <v>85</v>
      </c>
      <c r="J1041" s="99"/>
      <c r="K1041" s="80">
        <f>SUM(K1042:K1045)</f>
        <v>640596.69999999995</v>
      </c>
    </row>
    <row r="1042" spans="1:11" s="18" customFormat="1" ht="53.25" hidden="1" customHeight="1" x14ac:dyDescent="0.2">
      <c r="A1042" s="142"/>
      <c r="B1042" s="1" t="s">
        <v>121</v>
      </c>
      <c r="C1042" s="100">
        <v>926</v>
      </c>
      <c r="D1042" s="99" t="s">
        <v>17</v>
      </c>
      <c r="E1042" s="99" t="s">
        <v>2</v>
      </c>
      <c r="F1042" s="99" t="s">
        <v>6</v>
      </c>
      <c r="G1042" s="100">
        <v>1</v>
      </c>
      <c r="H1042" s="99" t="s">
        <v>4</v>
      </c>
      <c r="I1042" s="99" t="s">
        <v>85</v>
      </c>
      <c r="J1042" s="99" t="s">
        <v>48</v>
      </c>
      <c r="K1042" s="80">
        <v>326299.3</v>
      </c>
    </row>
    <row r="1043" spans="1:11" s="18" customFormat="1" ht="31.5" hidden="1" customHeight="1" x14ac:dyDescent="0.2">
      <c r="A1043" s="142"/>
      <c r="B1043" s="1" t="s">
        <v>122</v>
      </c>
      <c r="C1043" s="100">
        <v>926</v>
      </c>
      <c r="D1043" s="99" t="s">
        <v>17</v>
      </c>
      <c r="E1043" s="99" t="s">
        <v>2</v>
      </c>
      <c r="F1043" s="99" t="s">
        <v>6</v>
      </c>
      <c r="G1043" s="100">
        <v>1</v>
      </c>
      <c r="H1043" s="99" t="s">
        <v>4</v>
      </c>
      <c r="I1043" s="99" t="s">
        <v>85</v>
      </c>
      <c r="J1043" s="99" t="s">
        <v>49</v>
      </c>
      <c r="K1043" s="80">
        <v>40715.199999999997</v>
      </c>
    </row>
    <row r="1044" spans="1:11" s="18" customFormat="1" ht="31.5" hidden="1" customHeight="1" x14ac:dyDescent="0.2">
      <c r="A1044" s="142"/>
      <c r="B1044" s="34" t="s">
        <v>120</v>
      </c>
      <c r="C1044" s="100">
        <v>926</v>
      </c>
      <c r="D1044" s="99" t="s">
        <v>17</v>
      </c>
      <c r="E1044" s="99" t="s">
        <v>2</v>
      </c>
      <c r="F1044" s="99" t="s">
        <v>6</v>
      </c>
      <c r="G1044" s="100">
        <v>1</v>
      </c>
      <c r="H1044" s="99" t="s">
        <v>4</v>
      </c>
      <c r="I1044" s="99" t="s">
        <v>85</v>
      </c>
      <c r="J1044" s="99" t="s">
        <v>59</v>
      </c>
      <c r="K1044" s="80">
        <v>273253.09999999998</v>
      </c>
    </row>
    <row r="1045" spans="1:11" s="18" customFormat="1" ht="18" hidden="1" customHeight="1" x14ac:dyDescent="0.2">
      <c r="A1045" s="142"/>
      <c r="B1045" s="1" t="s">
        <v>50</v>
      </c>
      <c r="C1045" s="100">
        <v>926</v>
      </c>
      <c r="D1045" s="99" t="s">
        <v>17</v>
      </c>
      <c r="E1045" s="99" t="s">
        <v>2</v>
      </c>
      <c r="F1045" s="99" t="s">
        <v>6</v>
      </c>
      <c r="G1045" s="100">
        <v>1</v>
      </c>
      <c r="H1045" s="99" t="s">
        <v>4</v>
      </c>
      <c r="I1045" s="99" t="s">
        <v>85</v>
      </c>
      <c r="J1045" s="99" t="s">
        <v>51</v>
      </c>
      <c r="K1045" s="80">
        <v>329.1</v>
      </c>
    </row>
    <row r="1046" spans="1:11" s="18" customFormat="1" ht="78.75" hidden="1" customHeight="1" x14ac:dyDescent="0.2">
      <c r="A1046" s="142"/>
      <c r="B1046" s="1" t="s">
        <v>439</v>
      </c>
      <c r="C1046" s="100">
        <v>926</v>
      </c>
      <c r="D1046" s="99" t="s">
        <v>17</v>
      </c>
      <c r="E1046" s="99" t="s">
        <v>2</v>
      </c>
      <c r="F1046" s="99" t="s">
        <v>6</v>
      </c>
      <c r="G1046" s="100">
        <v>1</v>
      </c>
      <c r="H1046" s="99" t="s">
        <v>5</v>
      </c>
      <c r="I1046" s="99"/>
      <c r="J1046" s="99"/>
      <c r="K1046" s="80">
        <f>SUM(K1049+K1047)</f>
        <v>2484</v>
      </c>
    </row>
    <row r="1047" spans="1:11" s="18" customFormat="1" ht="18" hidden="1" customHeight="1" x14ac:dyDescent="0.2">
      <c r="A1047" s="142"/>
      <c r="B1047" s="31" t="s">
        <v>294</v>
      </c>
      <c r="C1047" s="100">
        <v>926</v>
      </c>
      <c r="D1047" s="99" t="s">
        <v>17</v>
      </c>
      <c r="E1047" s="99" t="s">
        <v>2</v>
      </c>
      <c r="F1047" s="99" t="s">
        <v>6</v>
      </c>
      <c r="G1047" s="100">
        <v>1</v>
      </c>
      <c r="H1047" s="99" t="s">
        <v>5</v>
      </c>
      <c r="I1047" s="99" t="s">
        <v>295</v>
      </c>
      <c r="J1047" s="99"/>
      <c r="K1047" s="80">
        <f>SUM(K1048)</f>
        <v>0</v>
      </c>
    </row>
    <row r="1048" spans="1:11" s="18" customFormat="1" ht="31.5" hidden="1" customHeight="1" x14ac:dyDescent="0.2">
      <c r="A1048" s="142"/>
      <c r="B1048" s="34" t="s">
        <v>120</v>
      </c>
      <c r="C1048" s="100">
        <v>926</v>
      </c>
      <c r="D1048" s="99" t="s">
        <v>17</v>
      </c>
      <c r="E1048" s="99" t="s">
        <v>2</v>
      </c>
      <c r="F1048" s="99" t="s">
        <v>6</v>
      </c>
      <c r="G1048" s="100">
        <v>1</v>
      </c>
      <c r="H1048" s="99" t="s">
        <v>5</v>
      </c>
      <c r="I1048" s="99" t="s">
        <v>295</v>
      </c>
      <c r="J1048" s="99" t="s">
        <v>59</v>
      </c>
      <c r="K1048" s="80"/>
    </row>
    <row r="1049" spans="1:11" s="18" customFormat="1" ht="47.25" hidden="1" customHeight="1" x14ac:dyDescent="0.2">
      <c r="A1049" s="142"/>
      <c r="B1049" s="44" t="s">
        <v>166</v>
      </c>
      <c r="C1049" s="100">
        <v>926</v>
      </c>
      <c r="D1049" s="99" t="s">
        <v>17</v>
      </c>
      <c r="E1049" s="99" t="s">
        <v>2</v>
      </c>
      <c r="F1049" s="99" t="s">
        <v>6</v>
      </c>
      <c r="G1049" s="100">
        <v>1</v>
      </c>
      <c r="H1049" s="99" t="s">
        <v>5</v>
      </c>
      <c r="I1049" s="99" t="s">
        <v>142</v>
      </c>
      <c r="J1049" s="99"/>
      <c r="K1049" s="80">
        <f>SUM(K1050:K1051)</f>
        <v>2484</v>
      </c>
    </row>
    <row r="1050" spans="1:11" s="18" customFormat="1" ht="50.25" hidden="1" customHeight="1" x14ac:dyDescent="0.2">
      <c r="A1050" s="142"/>
      <c r="B1050" s="1" t="s">
        <v>121</v>
      </c>
      <c r="C1050" s="100">
        <v>926</v>
      </c>
      <c r="D1050" s="99" t="s">
        <v>17</v>
      </c>
      <c r="E1050" s="99" t="s">
        <v>2</v>
      </c>
      <c r="F1050" s="99" t="s">
        <v>6</v>
      </c>
      <c r="G1050" s="100">
        <v>1</v>
      </c>
      <c r="H1050" s="99" t="s">
        <v>5</v>
      </c>
      <c r="I1050" s="99" t="s">
        <v>142</v>
      </c>
      <c r="J1050" s="99" t="s">
        <v>48</v>
      </c>
      <c r="K1050" s="80">
        <v>1230</v>
      </c>
    </row>
    <row r="1051" spans="1:11" s="18" customFormat="1" ht="31.5" hidden="1" customHeight="1" x14ac:dyDescent="0.2">
      <c r="A1051" s="142"/>
      <c r="B1051" s="34" t="s">
        <v>120</v>
      </c>
      <c r="C1051" s="100">
        <v>926</v>
      </c>
      <c r="D1051" s="99" t="s">
        <v>17</v>
      </c>
      <c r="E1051" s="99" t="s">
        <v>2</v>
      </c>
      <c r="F1051" s="99" t="s">
        <v>6</v>
      </c>
      <c r="G1051" s="100">
        <v>1</v>
      </c>
      <c r="H1051" s="99" t="s">
        <v>5</v>
      </c>
      <c r="I1051" s="99" t="s">
        <v>142</v>
      </c>
      <c r="J1051" s="99" t="s">
        <v>59</v>
      </c>
      <c r="K1051" s="80">
        <v>1254</v>
      </c>
    </row>
    <row r="1052" spans="1:11" s="18" customFormat="1" ht="157.5" hidden="1" customHeight="1" x14ac:dyDescent="0.2">
      <c r="A1052" s="142"/>
      <c r="B1052" s="3" t="s">
        <v>440</v>
      </c>
      <c r="C1052" s="100">
        <v>926</v>
      </c>
      <c r="D1052" s="99" t="s">
        <v>17</v>
      </c>
      <c r="E1052" s="99" t="s">
        <v>2</v>
      </c>
      <c r="F1052" s="99" t="s">
        <v>6</v>
      </c>
      <c r="G1052" s="100">
        <v>1</v>
      </c>
      <c r="H1052" s="99" t="s">
        <v>6</v>
      </c>
      <c r="I1052" s="99"/>
      <c r="J1052" s="99"/>
      <c r="K1052" s="80">
        <f>SUM(K1053)</f>
        <v>700</v>
      </c>
    </row>
    <row r="1053" spans="1:11" s="18" customFormat="1" ht="18" hidden="1" customHeight="1" x14ac:dyDescent="0.2">
      <c r="A1053" s="142"/>
      <c r="B1053" s="1" t="s">
        <v>441</v>
      </c>
      <c r="C1053" s="100">
        <v>926</v>
      </c>
      <c r="D1053" s="99" t="s">
        <v>17</v>
      </c>
      <c r="E1053" s="99" t="s">
        <v>2</v>
      </c>
      <c r="F1053" s="99" t="s">
        <v>6</v>
      </c>
      <c r="G1053" s="100">
        <v>1</v>
      </c>
      <c r="H1053" s="99" t="s">
        <v>6</v>
      </c>
      <c r="I1053" s="99" t="s">
        <v>182</v>
      </c>
      <c r="J1053" s="99"/>
      <c r="K1053" s="80">
        <f>SUM(K1056+K1054+K1055)</f>
        <v>700</v>
      </c>
    </row>
    <row r="1054" spans="1:11" s="18" customFormat="1" ht="31.5" hidden="1" customHeight="1" x14ac:dyDescent="0.2">
      <c r="A1054" s="142"/>
      <c r="B1054" s="1" t="s">
        <v>122</v>
      </c>
      <c r="C1054" s="100">
        <v>926</v>
      </c>
      <c r="D1054" s="99" t="s">
        <v>17</v>
      </c>
      <c r="E1054" s="99" t="s">
        <v>2</v>
      </c>
      <c r="F1054" s="99" t="s">
        <v>6</v>
      </c>
      <c r="G1054" s="100">
        <v>1</v>
      </c>
      <c r="H1054" s="99" t="s">
        <v>6</v>
      </c>
      <c r="I1054" s="99" t="s">
        <v>182</v>
      </c>
      <c r="J1054" s="99" t="s">
        <v>49</v>
      </c>
      <c r="K1054" s="80"/>
    </row>
    <row r="1055" spans="1:11" s="18" customFormat="1" ht="18" hidden="1" customHeight="1" x14ac:dyDescent="0.2">
      <c r="A1055" s="142"/>
      <c r="B1055" s="37" t="s">
        <v>55</v>
      </c>
      <c r="C1055" s="100">
        <v>926</v>
      </c>
      <c r="D1055" s="99" t="s">
        <v>17</v>
      </c>
      <c r="E1055" s="99" t="s">
        <v>2</v>
      </c>
      <c r="F1055" s="99" t="s">
        <v>6</v>
      </c>
      <c r="G1055" s="100">
        <v>1</v>
      </c>
      <c r="H1055" s="99" t="s">
        <v>6</v>
      </c>
      <c r="I1055" s="99" t="s">
        <v>182</v>
      </c>
      <c r="J1055" s="99" t="s">
        <v>56</v>
      </c>
      <c r="K1055" s="80"/>
    </row>
    <row r="1056" spans="1:11" s="18" customFormat="1" ht="31.5" hidden="1" customHeight="1" x14ac:dyDescent="0.2">
      <c r="A1056" s="142"/>
      <c r="B1056" s="34" t="s">
        <v>120</v>
      </c>
      <c r="C1056" s="100">
        <v>926</v>
      </c>
      <c r="D1056" s="99" t="s">
        <v>17</v>
      </c>
      <c r="E1056" s="99" t="s">
        <v>2</v>
      </c>
      <c r="F1056" s="99" t="s">
        <v>6</v>
      </c>
      <c r="G1056" s="100">
        <v>1</v>
      </c>
      <c r="H1056" s="99" t="s">
        <v>6</v>
      </c>
      <c r="I1056" s="99" t="s">
        <v>182</v>
      </c>
      <c r="J1056" s="99" t="s">
        <v>59</v>
      </c>
      <c r="K1056" s="80">
        <f>700</f>
        <v>700</v>
      </c>
    </row>
    <row r="1057" spans="1:11" s="18" customFormat="1" ht="31.5" hidden="1" customHeight="1" x14ac:dyDescent="0.2">
      <c r="A1057" s="142"/>
      <c r="B1057" s="31" t="s">
        <v>421</v>
      </c>
      <c r="C1057" s="100">
        <v>926</v>
      </c>
      <c r="D1057" s="99" t="s">
        <v>17</v>
      </c>
      <c r="E1057" s="99" t="s">
        <v>2</v>
      </c>
      <c r="F1057" s="28" t="s">
        <v>6</v>
      </c>
      <c r="G1057" s="28" t="s">
        <v>90</v>
      </c>
      <c r="H1057" s="99" t="s">
        <v>7</v>
      </c>
      <c r="I1057" s="28"/>
      <c r="J1057" s="99"/>
      <c r="K1057" s="80">
        <f>SUM(K1058+K1066+K1073+K1071+K1061+K1064+K1069)</f>
        <v>14654.9</v>
      </c>
    </row>
    <row r="1058" spans="1:11" s="18" customFormat="1" ht="31.5" hidden="1" customHeight="1" x14ac:dyDescent="0.2">
      <c r="A1058" s="142"/>
      <c r="B1058" s="1" t="s">
        <v>565</v>
      </c>
      <c r="C1058" s="100">
        <v>926</v>
      </c>
      <c r="D1058" s="99" t="s">
        <v>17</v>
      </c>
      <c r="E1058" s="99" t="s">
        <v>2</v>
      </c>
      <c r="F1058" s="28" t="s">
        <v>6</v>
      </c>
      <c r="G1058" s="28" t="s">
        <v>90</v>
      </c>
      <c r="H1058" s="99" t="s">
        <v>7</v>
      </c>
      <c r="I1058" s="28" t="s">
        <v>484</v>
      </c>
      <c r="J1058" s="99"/>
      <c r="K1058" s="80">
        <f>SUM(K1060+K1059)</f>
        <v>6095.4</v>
      </c>
    </row>
    <row r="1059" spans="1:11" s="18" customFormat="1" ht="31.5" hidden="1" customHeight="1" x14ac:dyDescent="0.2">
      <c r="A1059" s="142"/>
      <c r="B1059" s="1" t="s">
        <v>122</v>
      </c>
      <c r="C1059" s="100">
        <v>926</v>
      </c>
      <c r="D1059" s="99" t="s">
        <v>17</v>
      </c>
      <c r="E1059" s="99" t="s">
        <v>2</v>
      </c>
      <c r="F1059" s="28" t="s">
        <v>6</v>
      </c>
      <c r="G1059" s="28" t="s">
        <v>90</v>
      </c>
      <c r="H1059" s="99" t="s">
        <v>7</v>
      </c>
      <c r="I1059" s="28" t="s">
        <v>484</v>
      </c>
      <c r="J1059" s="99" t="s">
        <v>49</v>
      </c>
      <c r="K1059" s="80">
        <f>610+475+475+1076+162.1+174.2</f>
        <v>2972.2999999999997</v>
      </c>
    </row>
    <row r="1060" spans="1:11" s="18" customFormat="1" ht="31.5" hidden="1" customHeight="1" x14ac:dyDescent="0.2">
      <c r="A1060" s="142"/>
      <c r="B1060" s="34" t="s">
        <v>120</v>
      </c>
      <c r="C1060" s="100">
        <v>926</v>
      </c>
      <c r="D1060" s="99" t="s">
        <v>17</v>
      </c>
      <c r="E1060" s="99" t="s">
        <v>2</v>
      </c>
      <c r="F1060" s="28" t="s">
        <v>6</v>
      </c>
      <c r="G1060" s="28" t="s">
        <v>90</v>
      </c>
      <c r="H1060" s="99" t="s">
        <v>7</v>
      </c>
      <c r="I1060" s="28" t="s">
        <v>484</v>
      </c>
      <c r="J1060" s="99" t="s">
        <v>59</v>
      </c>
      <c r="K1060" s="80">
        <f>420+560+1500+643.1</f>
        <v>3123.1</v>
      </c>
    </row>
    <row r="1061" spans="1:11" s="18" customFormat="1" ht="18" hidden="1" customHeight="1" x14ac:dyDescent="0.2">
      <c r="A1061" s="142"/>
      <c r="B1061" s="3" t="s">
        <v>441</v>
      </c>
      <c r="C1061" s="100">
        <v>926</v>
      </c>
      <c r="D1061" s="99" t="s">
        <v>17</v>
      </c>
      <c r="E1061" s="99" t="s">
        <v>2</v>
      </c>
      <c r="F1061" s="28" t="s">
        <v>6</v>
      </c>
      <c r="G1061" s="28" t="s">
        <v>90</v>
      </c>
      <c r="H1061" s="99" t="s">
        <v>7</v>
      </c>
      <c r="I1061" s="28" t="s">
        <v>182</v>
      </c>
      <c r="J1061" s="99"/>
      <c r="K1061" s="80">
        <f>K1063+K1062</f>
        <v>500</v>
      </c>
    </row>
    <row r="1062" spans="1:11" s="18" customFormat="1" ht="31.5" hidden="1" customHeight="1" x14ac:dyDescent="0.2">
      <c r="A1062" s="142"/>
      <c r="B1062" s="1" t="s">
        <v>122</v>
      </c>
      <c r="C1062" s="100">
        <v>926</v>
      </c>
      <c r="D1062" s="99" t="s">
        <v>17</v>
      </c>
      <c r="E1062" s="99" t="s">
        <v>2</v>
      </c>
      <c r="F1062" s="28" t="s">
        <v>6</v>
      </c>
      <c r="G1062" s="28" t="s">
        <v>90</v>
      </c>
      <c r="H1062" s="99" t="s">
        <v>7</v>
      </c>
      <c r="I1062" s="99" t="s">
        <v>182</v>
      </c>
      <c r="J1062" s="99" t="s">
        <v>49</v>
      </c>
      <c r="K1062" s="80">
        <v>300</v>
      </c>
    </row>
    <row r="1063" spans="1:11" s="18" customFormat="1" ht="31.5" hidden="1" customHeight="1" x14ac:dyDescent="0.2">
      <c r="A1063" s="142"/>
      <c r="B1063" s="34" t="s">
        <v>120</v>
      </c>
      <c r="C1063" s="100">
        <v>926</v>
      </c>
      <c r="D1063" s="99" t="s">
        <v>17</v>
      </c>
      <c r="E1063" s="99" t="s">
        <v>2</v>
      </c>
      <c r="F1063" s="28" t="s">
        <v>6</v>
      </c>
      <c r="G1063" s="28" t="s">
        <v>90</v>
      </c>
      <c r="H1063" s="99" t="s">
        <v>7</v>
      </c>
      <c r="I1063" s="28" t="s">
        <v>182</v>
      </c>
      <c r="J1063" s="99" t="s">
        <v>59</v>
      </c>
      <c r="K1063" s="80">
        <v>200</v>
      </c>
    </row>
    <row r="1064" spans="1:11" s="18" customFormat="1" ht="31.5" hidden="1" customHeight="1" x14ac:dyDescent="0.2">
      <c r="A1064" s="142"/>
      <c r="B1064" s="34" t="s">
        <v>278</v>
      </c>
      <c r="C1064" s="100">
        <v>926</v>
      </c>
      <c r="D1064" s="99" t="s">
        <v>17</v>
      </c>
      <c r="E1064" s="99" t="s">
        <v>2</v>
      </c>
      <c r="F1064" s="28" t="s">
        <v>6</v>
      </c>
      <c r="G1064" s="28" t="s">
        <v>90</v>
      </c>
      <c r="H1064" s="99" t="s">
        <v>7</v>
      </c>
      <c r="I1064" s="28" t="s">
        <v>277</v>
      </c>
      <c r="J1064" s="99"/>
      <c r="K1064" s="80">
        <f>K1065</f>
        <v>0</v>
      </c>
    </row>
    <row r="1065" spans="1:11" s="18" customFormat="1" ht="31.5" hidden="1" customHeight="1" x14ac:dyDescent="0.2">
      <c r="A1065" s="142"/>
      <c r="B1065" s="1" t="s">
        <v>122</v>
      </c>
      <c r="C1065" s="100">
        <v>926</v>
      </c>
      <c r="D1065" s="99" t="s">
        <v>17</v>
      </c>
      <c r="E1065" s="99" t="s">
        <v>2</v>
      </c>
      <c r="F1065" s="28" t="s">
        <v>6</v>
      </c>
      <c r="G1065" s="28" t="s">
        <v>90</v>
      </c>
      <c r="H1065" s="99" t="s">
        <v>7</v>
      </c>
      <c r="I1065" s="28" t="s">
        <v>277</v>
      </c>
      <c r="J1065" s="99" t="s">
        <v>49</v>
      </c>
      <c r="K1065" s="80"/>
    </row>
    <row r="1066" spans="1:11" s="18" customFormat="1" ht="31.5" hidden="1" customHeight="1" x14ac:dyDescent="0.2">
      <c r="A1066" s="142"/>
      <c r="B1066" s="1" t="s">
        <v>422</v>
      </c>
      <c r="C1066" s="100">
        <v>926</v>
      </c>
      <c r="D1066" s="99" t="s">
        <v>17</v>
      </c>
      <c r="E1066" s="99" t="s">
        <v>2</v>
      </c>
      <c r="F1066" s="28" t="s">
        <v>6</v>
      </c>
      <c r="G1066" s="28" t="s">
        <v>90</v>
      </c>
      <c r="H1066" s="99" t="s">
        <v>7</v>
      </c>
      <c r="I1066" s="28" t="s">
        <v>419</v>
      </c>
      <c r="J1066" s="99"/>
      <c r="K1066" s="80">
        <f>K1068+K1067</f>
        <v>6226.0999999999995</v>
      </c>
    </row>
    <row r="1067" spans="1:11" s="18" customFormat="1" ht="31.5" hidden="1" customHeight="1" x14ac:dyDescent="0.2">
      <c r="A1067" s="142"/>
      <c r="B1067" s="1" t="s">
        <v>122</v>
      </c>
      <c r="C1067" s="100">
        <v>926</v>
      </c>
      <c r="D1067" s="99" t="s">
        <v>17</v>
      </c>
      <c r="E1067" s="99" t="s">
        <v>2</v>
      </c>
      <c r="F1067" s="28" t="s">
        <v>6</v>
      </c>
      <c r="G1067" s="28" t="s">
        <v>90</v>
      </c>
      <c r="H1067" s="99" t="s">
        <v>7</v>
      </c>
      <c r="I1067" s="28" t="s">
        <v>419</v>
      </c>
      <c r="J1067" s="99" t="s">
        <v>49</v>
      </c>
      <c r="K1067" s="80">
        <f>5105.4+1120.7</f>
        <v>6226.0999999999995</v>
      </c>
    </row>
    <row r="1068" spans="1:11" s="18" customFormat="1" ht="31.5" hidden="1" customHeight="1" x14ac:dyDescent="0.2">
      <c r="A1068" s="142"/>
      <c r="B1068" s="34" t="s">
        <v>120</v>
      </c>
      <c r="C1068" s="100">
        <v>926</v>
      </c>
      <c r="D1068" s="99" t="s">
        <v>17</v>
      </c>
      <c r="E1068" s="99" t="s">
        <v>2</v>
      </c>
      <c r="F1068" s="28" t="s">
        <v>6</v>
      </c>
      <c r="G1068" s="28" t="s">
        <v>90</v>
      </c>
      <c r="H1068" s="99" t="s">
        <v>7</v>
      </c>
      <c r="I1068" s="28" t="s">
        <v>419</v>
      </c>
      <c r="J1068" s="99" t="s">
        <v>59</v>
      </c>
      <c r="K1068" s="80"/>
    </row>
    <row r="1069" spans="1:11" s="18" customFormat="1" ht="47.25" hidden="1" customHeight="1" x14ac:dyDescent="0.2">
      <c r="A1069" s="142"/>
      <c r="B1069" s="1" t="s">
        <v>581</v>
      </c>
      <c r="C1069" s="100">
        <v>926</v>
      </c>
      <c r="D1069" s="99" t="s">
        <v>17</v>
      </c>
      <c r="E1069" s="99" t="s">
        <v>2</v>
      </c>
      <c r="F1069" s="28" t="s">
        <v>6</v>
      </c>
      <c r="G1069" s="28" t="s">
        <v>90</v>
      </c>
      <c r="H1069" s="99" t="s">
        <v>7</v>
      </c>
      <c r="I1069" s="28" t="s">
        <v>582</v>
      </c>
      <c r="J1069" s="99"/>
      <c r="K1069" s="80">
        <f>K1070</f>
        <v>0</v>
      </c>
    </row>
    <row r="1070" spans="1:11" s="18" customFormat="1" ht="31.5" hidden="1" customHeight="1" x14ac:dyDescent="0.2">
      <c r="A1070" s="142"/>
      <c r="B1070" s="1" t="s">
        <v>122</v>
      </c>
      <c r="C1070" s="100">
        <v>926</v>
      </c>
      <c r="D1070" s="99" t="s">
        <v>17</v>
      </c>
      <c r="E1070" s="99" t="s">
        <v>2</v>
      </c>
      <c r="F1070" s="28" t="s">
        <v>6</v>
      </c>
      <c r="G1070" s="28" t="s">
        <v>90</v>
      </c>
      <c r="H1070" s="99" t="s">
        <v>7</v>
      </c>
      <c r="I1070" s="28" t="s">
        <v>582</v>
      </c>
      <c r="J1070" s="99" t="s">
        <v>49</v>
      </c>
      <c r="K1070" s="80"/>
    </row>
    <row r="1071" spans="1:11" s="18" customFormat="1" ht="31.5" hidden="1" customHeight="1" x14ac:dyDescent="0.2">
      <c r="A1071" s="142"/>
      <c r="B1071" s="1" t="s">
        <v>423</v>
      </c>
      <c r="C1071" s="100">
        <v>926</v>
      </c>
      <c r="D1071" s="99" t="s">
        <v>17</v>
      </c>
      <c r="E1071" s="99" t="s">
        <v>2</v>
      </c>
      <c r="F1071" s="28" t="s">
        <v>6</v>
      </c>
      <c r="G1071" s="28" t="s">
        <v>90</v>
      </c>
      <c r="H1071" s="99" t="s">
        <v>7</v>
      </c>
      <c r="I1071" s="28" t="s">
        <v>420</v>
      </c>
      <c r="J1071" s="99"/>
      <c r="K1071" s="80">
        <f>K1072</f>
        <v>1199.6000000000001</v>
      </c>
    </row>
    <row r="1072" spans="1:11" s="18" customFormat="1" ht="31.5" hidden="1" customHeight="1" x14ac:dyDescent="0.2">
      <c r="A1072" s="142"/>
      <c r="B1072" s="34" t="s">
        <v>120</v>
      </c>
      <c r="C1072" s="100">
        <v>926</v>
      </c>
      <c r="D1072" s="99" t="s">
        <v>17</v>
      </c>
      <c r="E1072" s="99" t="s">
        <v>2</v>
      </c>
      <c r="F1072" s="28" t="s">
        <v>6</v>
      </c>
      <c r="G1072" s="28" t="s">
        <v>90</v>
      </c>
      <c r="H1072" s="99" t="s">
        <v>7</v>
      </c>
      <c r="I1072" s="28" t="s">
        <v>420</v>
      </c>
      <c r="J1072" s="99" t="s">
        <v>59</v>
      </c>
      <c r="K1072" s="80">
        <f>983.7+215.9</f>
        <v>1199.6000000000001</v>
      </c>
    </row>
    <row r="1073" spans="1:11" s="18" customFormat="1" ht="18" hidden="1" customHeight="1" x14ac:dyDescent="0.2">
      <c r="A1073" s="142"/>
      <c r="B1073" s="44" t="s">
        <v>226</v>
      </c>
      <c r="C1073" s="100">
        <v>926</v>
      </c>
      <c r="D1073" s="99" t="s">
        <v>17</v>
      </c>
      <c r="E1073" s="99" t="s">
        <v>2</v>
      </c>
      <c r="F1073" s="28" t="s">
        <v>6</v>
      </c>
      <c r="G1073" s="28" t="s">
        <v>90</v>
      </c>
      <c r="H1073" s="99" t="s">
        <v>7</v>
      </c>
      <c r="I1073" s="28" t="s">
        <v>268</v>
      </c>
      <c r="J1073" s="99"/>
      <c r="K1073" s="80">
        <f>K1074</f>
        <v>633.80000000000007</v>
      </c>
    </row>
    <row r="1074" spans="1:11" s="18" customFormat="1" ht="31.5" hidden="1" customHeight="1" x14ac:dyDescent="0.2">
      <c r="A1074" s="142"/>
      <c r="B1074" s="34" t="s">
        <v>120</v>
      </c>
      <c r="C1074" s="100">
        <v>926</v>
      </c>
      <c r="D1074" s="99" t="s">
        <v>17</v>
      </c>
      <c r="E1074" s="99" t="s">
        <v>2</v>
      </c>
      <c r="F1074" s="28" t="s">
        <v>6</v>
      </c>
      <c r="G1074" s="28" t="s">
        <v>90</v>
      </c>
      <c r="H1074" s="99" t="s">
        <v>7</v>
      </c>
      <c r="I1074" s="28" t="s">
        <v>268</v>
      </c>
      <c r="J1074" s="99" t="s">
        <v>59</v>
      </c>
      <c r="K1074" s="80">
        <f>519.7+114.1</f>
        <v>633.80000000000007</v>
      </c>
    </row>
    <row r="1075" spans="1:11" s="18" customFormat="1" ht="39" hidden="1" customHeight="1" x14ac:dyDescent="0.2">
      <c r="A1075" s="142"/>
      <c r="B1075" s="74" t="s">
        <v>442</v>
      </c>
      <c r="C1075" s="76">
        <v>926</v>
      </c>
      <c r="D1075" s="72" t="s">
        <v>17</v>
      </c>
      <c r="E1075" s="72" t="s">
        <v>2</v>
      </c>
      <c r="F1075" s="71" t="s">
        <v>6</v>
      </c>
      <c r="G1075" s="71" t="s">
        <v>90</v>
      </c>
      <c r="H1075" s="71" t="s">
        <v>30</v>
      </c>
      <c r="I1075" s="71"/>
      <c r="J1075" s="72"/>
      <c r="K1075" s="73">
        <f>SUM(K1076+K1078+K1081)</f>
        <v>8089.7999999999993</v>
      </c>
    </row>
    <row r="1076" spans="1:11" s="18" customFormat="1" ht="18" hidden="1" customHeight="1" x14ac:dyDescent="0.2">
      <c r="A1076" s="142"/>
      <c r="B1076" s="91" t="s">
        <v>441</v>
      </c>
      <c r="C1076" s="76">
        <v>926</v>
      </c>
      <c r="D1076" s="72" t="s">
        <v>17</v>
      </c>
      <c r="E1076" s="72" t="s">
        <v>2</v>
      </c>
      <c r="F1076" s="71" t="s">
        <v>6</v>
      </c>
      <c r="G1076" s="71" t="s">
        <v>90</v>
      </c>
      <c r="H1076" s="71" t="s">
        <v>30</v>
      </c>
      <c r="I1076" s="71" t="s">
        <v>182</v>
      </c>
      <c r="J1076" s="72"/>
      <c r="K1076" s="73">
        <f>K1077</f>
        <v>8089.7999999999993</v>
      </c>
    </row>
    <row r="1077" spans="1:11" s="18" customFormat="1" ht="31.5" hidden="1" customHeight="1" x14ac:dyDescent="0.2">
      <c r="A1077" s="142"/>
      <c r="B1077" s="75" t="s">
        <v>122</v>
      </c>
      <c r="C1077" s="76">
        <v>926</v>
      </c>
      <c r="D1077" s="72" t="s">
        <v>17</v>
      </c>
      <c r="E1077" s="72" t="s">
        <v>2</v>
      </c>
      <c r="F1077" s="71" t="s">
        <v>6</v>
      </c>
      <c r="G1077" s="71" t="s">
        <v>90</v>
      </c>
      <c r="H1077" s="71" t="s">
        <v>30</v>
      </c>
      <c r="I1077" s="71" t="s">
        <v>182</v>
      </c>
      <c r="J1077" s="72" t="s">
        <v>49</v>
      </c>
      <c r="K1077" s="73">
        <f>2359.7+2740.1+1890+1100</f>
        <v>8089.7999999999993</v>
      </c>
    </row>
    <row r="1078" spans="1:11" s="18" customFormat="1" ht="31.5" hidden="1" customHeight="1" x14ac:dyDescent="0.2">
      <c r="A1078" s="142"/>
      <c r="B1078" s="3" t="s">
        <v>522</v>
      </c>
      <c r="C1078" s="100">
        <v>926</v>
      </c>
      <c r="D1078" s="99" t="s">
        <v>17</v>
      </c>
      <c r="E1078" s="99" t="s">
        <v>2</v>
      </c>
      <c r="F1078" s="28" t="s">
        <v>6</v>
      </c>
      <c r="G1078" s="28" t="s">
        <v>90</v>
      </c>
      <c r="H1078" s="28" t="s">
        <v>30</v>
      </c>
      <c r="I1078" s="28" t="s">
        <v>512</v>
      </c>
      <c r="J1078" s="99"/>
      <c r="K1078" s="80">
        <f>SUM(K1080+K1079)</f>
        <v>0</v>
      </c>
    </row>
    <row r="1079" spans="1:11" s="18" customFormat="1" ht="31.5" hidden="1" customHeight="1" x14ac:dyDescent="0.2">
      <c r="A1079" s="142"/>
      <c r="B1079" s="1" t="s">
        <v>122</v>
      </c>
      <c r="C1079" s="100">
        <v>926</v>
      </c>
      <c r="D1079" s="99" t="s">
        <v>17</v>
      </c>
      <c r="E1079" s="99" t="s">
        <v>2</v>
      </c>
      <c r="F1079" s="28" t="s">
        <v>6</v>
      </c>
      <c r="G1079" s="28" t="s">
        <v>90</v>
      </c>
      <c r="H1079" s="28" t="s">
        <v>30</v>
      </c>
      <c r="I1079" s="28" t="s">
        <v>512</v>
      </c>
      <c r="J1079" s="99" t="s">
        <v>49</v>
      </c>
      <c r="K1079" s="80"/>
    </row>
    <row r="1080" spans="1:11" s="18" customFormat="1" ht="31.5" hidden="1" customHeight="1" x14ac:dyDescent="0.2">
      <c r="A1080" s="142"/>
      <c r="B1080" s="34" t="s">
        <v>120</v>
      </c>
      <c r="C1080" s="100">
        <v>926</v>
      </c>
      <c r="D1080" s="99" t="s">
        <v>17</v>
      </c>
      <c r="E1080" s="99" t="s">
        <v>2</v>
      </c>
      <c r="F1080" s="28" t="s">
        <v>6</v>
      </c>
      <c r="G1080" s="28" t="s">
        <v>90</v>
      </c>
      <c r="H1080" s="28" t="s">
        <v>30</v>
      </c>
      <c r="I1080" s="28" t="s">
        <v>512</v>
      </c>
      <c r="J1080" s="99" t="s">
        <v>59</v>
      </c>
      <c r="K1080" s="80"/>
    </row>
    <row r="1081" spans="1:11" s="18" customFormat="1" ht="31.5" hidden="1" customHeight="1" x14ac:dyDescent="0.2">
      <c r="A1081" s="142"/>
      <c r="B1081" s="3" t="s">
        <v>522</v>
      </c>
      <c r="C1081" s="100">
        <v>926</v>
      </c>
      <c r="D1081" s="99" t="s">
        <v>17</v>
      </c>
      <c r="E1081" s="99" t="s">
        <v>2</v>
      </c>
      <c r="F1081" s="28" t="s">
        <v>6</v>
      </c>
      <c r="G1081" s="28" t="s">
        <v>90</v>
      </c>
      <c r="H1081" s="28" t="s">
        <v>30</v>
      </c>
      <c r="I1081" s="28" t="s">
        <v>513</v>
      </c>
      <c r="J1081" s="99"/>
      <c r="K1081" s="80">
        <f>SUM(K1083+K1082)</f>
        <v>0</v>
      </c>
    </row>
    <row r="1082" spans="1:11" s="18" customFormat="1" ht="31.5" hidden="1" customHeight="1" x14ac:dyDescent="0.2">
      <c r="A1082" s="142"/>
      <c r="B1082" s="1" t="s">
        <v>122</v>
      </c>
      <c r="C1082" s="100">
        <v>926</v>
      </c>
      <c r="D1082" s="99" t="s">
        <v>17</v>
      </c>
      <c r="E1082" s="99" t="s">
        <v>2</v>
      </c>
      <c r="F1082" s="28" t="s">
        <v>6</v>
      </c>
      <c r="G1082" s="28" t="s">
        <v>90</v>
      </c>
      <c r="H1082" s="28" t="s">
        <v>30</v>
      </c>
      <c r="I1082" s="28" t="s">
        <v>513</v>
      </c>
      <c r="J1082" s="99" t="s">
        <v>49</v>
      </c>
      <c r="K1082" s="80"/>
    </row>
    <row r="1083" spans="1:11" s="18" customFormat="1" ht="31.5" hidden="1" customHeight="1" x14ac:dyDescent="0.2">
      <c r="A1083" s="142"/>
      <c r="B1083" s="34" t="s">
        <v>120</v>
      </c>
      <c r="C1083" s="100">
        <v>926</v>
      </c>
      <c r="D1083" s="99" t="s">
        <v>17</v>
      </c>
      <c r="E1083" s="99" t="s">
        <v>2</v>
      </c>
      <c r="F1083" s="28" t="s">
        <v>6</v>
      </c>
      <c r="G1083" s="28" t="s">
        <v>90</v>
      </c>
      <c r="H1083" s="28" t="s">
        <v>30</v>
      </c>
      <c r="I1083" s="28" t="s">
        <v>513</v>
      </c>
      <c r="J1083" s="99" t="s">
        <v>59</v>
      </c>
      <c r="K1083" s="80"/>
    </row>
    <row r="1084" spans="1:11" s="18" customFormat="1" ht="18" hidden="1" customHeight="1" x14ac:dyDescent="0.2">
      <c r="A1084" s="142"/>
      <c r="B1084" s="31" t="s">
        <v>225</v>
      </c>
      <c r="C1084" s="100">
        <v>926</v>
      </c>
      <c r="D1084" s="99" t="s">
        <v>17</v>
      </c>
      <c r="E1084" s="99" t="s">
        <v>2</v>
      </c>
      <c r="F1084" s="28" t="s">
        <v>6</v>
      </c>
      <c r="G1084" s="28" t="s">
        <v>90</v>
      </c>
      <c r="H1084" s="28" t="s">
        <v>470</v>
      </c>
      <c r="I1084" s="28"/>
      <c r="J1084" s="99"/>
      <c r="K1084" s="80">
        <f>SUM(K1085)</f>
        <v>0</v>
      </c>
    </row>
    <row r="1085" spans="1:11" s="18" customFormat="1" ht="18" hidden="1" customHeight="1" x14ac:dyDescent="0.2">
      <c r="A1085" s="142"/>
      <c r="B1085" s="3" t="s">
        <v>472</v>
      </c>
      <c r="C1085" s="100">
        <v>926</v>
      </c>
      <c r="D1085" s="99" t="s">
        <v>17</v>
      </c>
      <c r="E1085" s="99" t="s">
        <v>2</v>
      </c>
      <c r="F1085" s="28" t="s">
        <v>6</v>
      </c>
      <c r="G1085" s="28" t="s">
        <v>90</v>
      </c>
      <c r="H1085" s="28" t="s">
        <v>470</v>
      </c>
      <c r="I1085" s="28" t="s">
        <v>471</v>
      </c>
      <c r="J1085" s="99"/>
      <c r="K1085" s="80">
        <f>SUM(K1086)</f>
        <v>0</v>
      </c>
    </row>
    <row r="1086" spans="1:11" s="18" customFormat="1" ht="31.5" hidden="1" customHeight="1" x14ac:dyDescent="0.2">
      <c r="A1086" s="142"/>
      <c r="B1086" s="1" t="s">
        <v>120</v>
      </c>
      <c r="C1086" s="100">
        <v>926</v>
      </c>
      <c r="D1086" s="99" t="s">
        <v>17</v>
      </c>
      <c r="E1086" s="99" t="s">
        <v>2</v>
      </c>
      <c r="F1086" s="28" t="s">
        <v>6</v>
      </c>
      <c r="G1086" s="28" t="s">
        <v>90</v>
      </c>
      <c r="H1086" s="28" t="s">
        <v>470</v>
      </c>
      <c r="I1086" s="28" t="s">
        <v>471</v>
      </c>
      <c r="J1086" s="99" t="s">
        <v>59</v>
      </c>
      <c r="K1086" s="80"/>
    </row>
    <row r="1087" spans="1:11" s="18" customFormat="1" ht="18" hidden="1" customHeight="1" x14ac:dyDescent="0.2">
      <c r="A1087" s="142"/>
      <c r="B1087" s="1" t="s">
        <v>603</v>
      </c>
      <c r="C1087" s="100">
        <v>926</v>
      </c>
      <c r="D1087" s="99" t="s">
        <v>17</v>
      </c>
      <c r="E1087" s="99" t="s">
        <v>2</v>
      </c>
      <c r="F1087" s="28" t="s">
        <v>6</v>
      </c>
      <c r="G1087" s="28" t="s">
        <v>90</v>
      </c>
      <c r="H1087" s="28" t="s">
        <v>601</v>
      </c>
      <c r="I1087" s="28"/>
      <c r="J1087" s="99"/>
      <c r="K1087" s="80">
        <f>K1088+K1090+K1092</f>
        <v>8436.1</v>
      </c>
    </row>
    <row r="1088" spans="1:11" s="18" customFormat="1" ht="18" hidden="1" customHeight="1" x14ac:dyDescent="0.2">
      <c r="A1088" s="142"/>
      <c r="B1088" s="3" t="s">
        <v>472</v>
      </c>
      <c r="C1088" s="100">
        <v>926</v>
      </c>
      <c r="D1088" s="99" t="s">
        <v>17</v>
      </c>
      <c r="E1088" s="99" t="s">
        <v>2</v>
      </c>
      <c r="F1088" s="28" t="s">
        <v>6</v>
      </c>
      <c r="G1088" s="28" t="s">
        <v>90</v>
      </c>
      <c r="H1088" s="28" t="s">
        <v>601</v>
      </c>
      <c r="I1088" s="28" t="s">
        <v>471</v>
      </c>
      <c r="J1088" s="99"/>
      <c r="K1088" s="80">
        <f>K1089</f>
        <v>0</v>
      </c>
    </row>
    <row r="1089" spans="1:11" s="18" customFormat="1" ht="31.5" hidden="1" customHeight="1" x14ac:dyDescent="0.2">
      <c r="A1089" s="142"/>
      <c r="B1089" s="1" t="s">
        <v>120</v>
      </c>
      <c r="C1089" s="100">
        <v>926</v>
      </c>
      <c r="D1089" s="99" t="s">
        <v>17</v>
      </c>
      <c r="E1089" s="99" t="s">
        <v>2</v>
      </c>
      <c r="F1089" s="28" t="s">
        <v>6</v>
      </c>
      <c r="G1089" s="28" t="s">
        <v>90</v>
      </c>
      <c r="H1089" s="28" t="s">
        <v>601</v>
      </c>
      <c r="I1089" s="28" t="s">
        <v>471</v>
      </c>
      <c r="J1089" s="99" t="s">
        <v>59</v>
      </c>
      <c r="K1089" s="80"/>
    </row>
    <row r="1090" spans="1:11" s="18" customFormat="1" ht="31.5" hidden="1" customHeight="1" x14ac:dyDescent="0.2">
      <c r="A1090" s="142"/>
      <c r="B1090" s="3" t="s">
        <v>604</v>
      </c>
      <c r="C1090" s="100">
        <v>926</v>
      </c>
      <c r="D1090" s="99" t="s">
        <v>17</v>
      </c>
      <c r="E1090" s="99" t="s">
        <v>2</v>
      </c>
      <c r="F1090" s="28" t="s">
        <v>6</v>
      </c>
      <c r="G1090" s="28" t="s">
        <v>90</v>
      </c>
      <c r="H1090" s="28" t="s">
        <v>601</v>
      </c>
      <c r="I1090" s="28" t="s">
        <v>602</v>
      </c>
      <c r="J1090" s="99"/>
      <c r="K1090" s="80">
        <f>K1091</f>
        <v>0</v>
      </c>
    </row>
    <row r="1091" spans="1:11" s="18" customFormat="1" ht="31.5" hidden="1" customHeight="1" x14ac:dyDescent="0.2">
      <c r="A1091" s="142"/>
      <c r="B1091" s="1" t="s">
        <v>120</v>
      </c>
      <c r="C1091" s="100">
        <v>926</v>
      </c>
      <c r="D1091" s="99" t="s">
        <v>17</v>
      </c>
      <c r="E1091" s="99" t="s">
        <v>2</v>
      </c>
      <c r="F1091" s="28" t="s">
        <v>6</v>
      </c>
      <c r="G1091" s="28" t="s">
        <v>90</v>
      </c>
      <c r="H1091" s="28" t="s">
        <v>601</v>
      </c>
      <c r="I1091" s="28" t="s">
        <v>602</v>
      </c>
      <c r="J1091" s="99" t="s">
        <v>59</v>
      </c>
      <c r="K1091" s="80"/>
    </row>
    <row r="1092" spans="1:11" s="18" customFormat="1" hidden="1" x14ac:dyDescent="0.2">
      <c r="A1092" s="142"/>
      <c r="B1092" s="1" t="s">
        <v>676</v>
      </c>
      <c r="C1092" s="100">
        <v>926</v>
      </c>
      <c r="D1092" s="99" t="s">
        <v>17</v>
      </c>
      <c r="E1092" s="99" t="s">
        <v>2</v>
      </c>
      <c r="F1092" s="28" t="s">
        <v>6</v>
      </c>
      <c r="G1092" s="28" t="s">
        <v>90</v>
      </c>
      <c r="H1092" s="28" t="s">
        <v>601</v>
      </c>
      <c r="I1092" s="28" t="s">
        <v>671</v>
      </c>
      <c r="J1092" s="99"/>
      <c r="K1092" s="80">
        <f>K1093</f>
        <v>8436.1</v>
      </c>
    </row>
    <row r="1093" spans="1:11" s="18" customFormat="1" ht="31.5" hidden="1" customHeight="1" x14ac:dyDescent="0.2">
      <c r="A1093" s="142"/>
      <c r="B1093" s="1" t="s">
        <v>120</v>
      </c>
      <c r="C1093" s="100">
        <v>926</v>
      </c>
      <c r="D1093" s="99" t="s">
        <v>17</v>
      </c>
      <c r="E1093" s="99" t="s">
        <v>2</v>
      </c>
      <c r="F1093" s="28" t="s">
        <v>6</v>
      </c>
      <c r="G1093" s="28" t="s">
        <v>90</v>
      </c>
      <c r="H1093" s="28" t="s">
        <v>601</v>
      </c>
      <c r="I1093" s="28" t="s">
        <v>671</v>
      </c>
      <c r="J1093" s="99" t="s">
        <v>59</v>
      </c>
      <c r="K1093" s="80">
        <f>6917.6+1518.5</f>
        <v>8436.1</v>
      </c>
    </row>
    <row r="1094" spans="1:11" s="18" customFormat="1" ht="31.5" hidden="1" customHeight="1" x14ac:dyDescent="0.2">
      <c r="A1094" s="142"/>
      <c r="B1094" s="31" t="s">
        <v>368</v>
      </c>
      <c r="C1094" s="100">
        <v>926</v>
      </c>
      <c r="D1094" s="99" t="s">
        <v>17</v>
      </c>
      <c r="E1094" s="99" t="s">
        <v>2</v>
      </c>
      <c r="F1094" s="28" t="s">
        <v>30</v>
      </c>
      <c r="G1094" s="28"/>
      <c r="H1094" s="28"/>
      <c r="I1094" s="28"/>
      <c r="J1094" s="99"/>
      <c r="K1094" s="80">
        <f>K1095+K1099</f>
        <v>0</v>
      </c>
    </row>
    <row r="1095" spans="1:11" s="18" customFormat="1" ht="31.5" hidden="1" customHeight="1" x14ac:dyDescent="0.2">
      <c r="A1095" s="142"/>
      <c r="B1095" s="47" t="s">
        <v>369</v>
      </c>
      <c r="C1095" s="100">
        <v>926</v>
      </c>
      <c r="D1095" s="99" t="s">
        <v>17</v>
      </c>
      <c r="E1095" s="99" t="s">
        <v>2</v>
      </c>
      <c r="F1095" s="28" t="s">
        <v>30</v>
      </c>
      <c r="G1095" s="28" t="s">
        <v>90</v>
      </c>
      <c r="H1095" s="28"/>
      <c r="I1095" s="28"/>
      <c r="J1095" s="99"/>
      <c r="K1095" s="80">
        <f>K1096</f>
        <v>0</v>
      </c>
    </row>
    <row r="1096" spans="1:11" s="18" customFormat="1" ht="47.25" hidden="1" customHeight="1" x14ac:dyDescent="0.2">
      <c r="A1096" s="142"/>
      <c r="B1096" s="31" t="s">
        <v>375</v>
      </c>
      <c r="C1096" s="100">
        <v>926</v>
      </c>
      <c r="D1096" s="99" t="s">
        <v>17</v>
      </c>
      <c r="E1096" s="99" t="s">
        <v>2</v>
      </c>
      <c r="F1096" s="28" t="s">
        <v>30</v>
      </c>
      <c r="G1096" s="28" t="s">
        <v>90</v>
      </c>
      <c r="H1096" s="28" t="s">
        <v>2</v>
      </c>
      <c r="I1096" s="28"/>
      <c r="J1096" s="99"/>
      <c r="K1096" s="80">
        <f>K1097</f>
        <v>0</v>
      </c>
    </row>
    <row r="1097" spans="1:11" s="18" customFormat="1" ht="31.5" hidden="1" customHeight="1" x14ac:dyDescent="0.2">
      <c r="A1097" s="142"/>
      <c r="B1097" s="31" t="s">
        <v>307</v>
      </c>
      <c r="C1097" s="100">
        <v>926</v>
      </c>
      <c r="D1097" s="99" t="s">
        <v>17</v>
      </c>
      <c r="E1097" s="99" t="s">
        <v>2</v>
      </c>
      <c r="F1097" s="28" t="s">
        <v>30</v>
      </c>
      <c r="G1097" s="28" t="s">
        <v>90</v>
      </c>
      <c r="H1097" s="28" t="s">
        <v>2</v>
      </c>
      <c r="I1097" s="28" t="s">
        <v>308</v>
      </c>
      <c r="J1097" s="99"/>
      <c r="K1097" s="80">
        <f>K1098</f>
        <v>0</v>
      </c>
    </row>
    <row r="1098" spans="1:11" s="18" customFormat="1" ht="31.5" hidden="1" customHeight="1" x14ac:dyDescent="0.2">
      <c r="A1098" s="142"/>
      <c r="B1098" s="1" t="s">
        <v>122</v>
      </c>
      <c r="C1098" s="100">
        <v>926</v>
      </c>
      <c r="D1098" s="99" t="s">
        <v>17</v>
      </c>
      <c r="E1098" s="99" t="s">
        <v>2</v>
      </c>
      <c r="F1098" s="28" t="s">
        <v>30</v>
      </c>
      <c r="G1098" s="28" t="s">
        <v>90</v>
      </c>
      <c r="H1098" s="28" t="s">
        <v>2</v>
      </c>
      <c r="I1098" s="28" t="s">
        <v>308</v>
      </c>
      <c r="J1098" s="99" t="s">
        <v>49</v>
      </c>
      <c r="K1098" s="80"/>
    </row>
    <row r="1099" spans="1:11" s="18" customFormat="1" ht="18" hidden="1" customHeight="1" x14ac:dyDescent="0.2">
      <c r="A1099" s="142"/>
      <c r="B1099" s="1" t="s">
        <v>490</v>
      </c>
      <c r="C1099" s="100">
        <v>926</v>
      </c>
      <c r="D1099" s="99" t="s">
        <v>17</v>
      </c>
      <c r="E1099" s="99" t="s">
        <v>2</v>
      </c>
      <c r="F1099" s="28" t="s">
        <v>30</v>
      </c>
      <c r="G1099" s="28" t="s">
        <v>128</v>
      </c>
      <c r="H1099" s="28"/>
      <c r="I1099" s="28"/>
      <c r="J1099" s="99"/>
      <c r="K1099" s="80">
        <f>K1100</f>
        <v>0</v>
      </c>
    </row>
    <row r="1100" spans="1:11" s="18" customFormat="1" ht="18" hidden="1" customHeight="1" x14ac:dyDescent="0.2">
      <c r="A1100" s="142"/>
      <c r="B1100" s="1" t="s">
        <v>446</v>
      </c>
      <c r="C1100" s="100">
        <v>926</v>
      </c>
      <c r="D1100" s="99" t="s">
        <v>17</v>
      </c>
      <c r="E1100" s="99" t="s">
        <v>2</v>
      </c>
      <c r="F1100" s="28" t="s">
        <v>30</v>
      </c>
      <c r="G1100" s="28" t="s">
        <v>128</v>
      </c>
      <c r="H1100" s="28" t="s">
        <v>2</v>
      </c>
      <c r="I1100" s="28"/>
      <c r="J1100" s="99"/>
      <c r="K1100" s="80">
        <f>K1101</f>
        <v>0</v>
      </c>
    </row>
    <row r="1101" spans="1:11" s="18" customFormat="1" ht="31.5" hidden="1" customHeight="1" x14ac:dyDescent="0.2">
      <c r="A1101" s="142"/>
      <c r="B1101" s="1" t="s">
        <v>307</v>
      </c>
      <c r="C1101" s="100">
        <v>926</v>
      </c>
      <c r="D1101" s="99" t="s">
        <v>17</v>
      </c>
      <c r="E1101" s="99" t="s">
        <v>2</v>
      </c>
      <c r="F1101" s="28" t="s">
        <v>30</v>
      </c>
      <c r="G1101" s="28" t="s">
        <v>128</v>
      </c>
      <c r="H1101" s="28" t="s">
        <v>2</v>
      </c>
      <c r="I1101" s="28" t="s">
        <v>308</v>
      </c>
      <c r="J1101" s="99"/>
      <c r="K1101" s="80">
        <f>K1102</f>
        <v>0</v>
      </c>
    </row>
    <row r="1102" spans="1:11" s="18" customFormat="1" ht="31.5" hidden="1" customHeight="1" x14ac:dyDescent="0.2">
      <c r="A1102" s="142"/>
      <c r="B1102" s="1" t="s">
        <v>122</v>
      </c>
      <c r="C1102" s="100">
        <v>926</v>
      </c>
      <c r="D1102" s="99" t="s">
        <v>17</v>
      </c>
      <c r="E1102" s="99" t="s">
        <v>2</v>
      </c>
      <c r="F1102" s="28" t="s">
        <v>30</v>
      </c>
      <c r="G1102" s="28" t="s">
        <v>128</v>
      </c>
      <c r="H1102" s="28" t="s">
        <v>2</v>
      </c>
      <c r="I1102" s="28" t="s">
        <v>308</v>
      </c>
      <c r="J1102" s="99" t="s">
        <v>49</v>
      </c>
      <c r="K1102" s="80"/>
    </row>
    <row r="1103" spans="1:11" s="18" customFormat="1" ht="31.5" hidden="1" customHeight="1" x14ac:dyDescent="0.2">
      <c r="A1103" s="142"/>
      <c r="B1103" s="1" t="s">
        <v>274</v>
      </c>
      <c r="C1103" s="100">
        <v>926</v>
      </c>
      <c r="D1103" s="99" t="s">
        <v>17</v>
      </c>
      <c r="E1103" s="99" t="s">
        <v>2</v>
      </c>
      <c r="F1103" s="28" t="s">
        <v>70</v>
      </c>
      <c r="G1103" s="28"/>
      <c r="H1103" s="28"/>
      <c r="I1103" s="28"/>
      <c r="J1103" s="99"/>
      <c r="K1103" s="80">
        <f>K1104</f>
        <v>0</v>
      </c>
    </row>
    <row r="1104" spans="1:11" s="18" customFormat="1" ht="31.5" hidden="1" customHeight="1" x14ac:dyDescent="0.2">
      <c r="A1104" s="142"/>
      <c r="B1104" s="1" t="s">
        <v>325</v>
      </c>
      <c r="C1104" s="100">
        <v>926</v>
      </c>
      <c r="D1104" s="99" t="s">
        <v>17</v>
      </c>
      <c r="E1104" s="99" t="s">
        <v>2</v>
      </c>
      <c r="F1104" s="28" t="s">
        <v>70</v>
      </c>
      <c r="G1104" s="97">
        <v>2</v>
      </c>
      <c r="H1104" s="28"/>
      <c r="I1104" s="28"/>
      <c r="J1104" s="28"/>
      <c r="K1104" s="80">
        <f>K1105</f>
        <v>0</v>
      </c>
    </row>
    <row r="1105" spans="1:11" s="18" customFormat="1" ht="94.5" hidden="1" customHeight="1" x14ac:dyDescent="0.2">
      <c r="A1105" s="142"/>
      <c r="B1105" s="48" t="s">
        <v>497</v>
      </c>
      <c r="C1105" s="100">
        <v>926</v>
      </c>
      <c r="D1105" s="99" t="s">
        <v>17</v>
      </c>
      <c r="E1105" s="99" t="s">
        <v>2</v>
      </c>
      <c r="F1105" s="28" t="s">
        <v>70</v>
      </c>
      <c r="G1105" s="97">
        <v>2</v>
      </c>
      <c r="H1105" s="28" t="s">
        <v>2</v>
      </c>
      <c r="I1105" s="28"/>
      <c r="J1105" s="28"/>
      <c r="K1105" s="80">
        <f>K1106</f>
        <v>0</v>
      </c>
    </row>
    <row r="1106" spans="1:11" s="18" customFormat="1" ht="47.25" hidden="1" customHeight="1" x14ac:dyDescent="0.2">
      <c r="A1106" s="142"/>
      <c r="B1106" s="1" t="s">
        <v>500</v>
      </c>
      <c r="C1106" s="100">
        <v>926</v>
      </c>
      <c r="D1106" s="99" t="s">
        <v>17</v>
      </c>
      <c r="E1106" s="99" t="s">
        <v>2</v>
      </c>
      <c r="F1106" s="28" t="s">
        <v>70</v>
      </c>
      <c r="G1106" s="97">
        <v>2</v>
      </c>
      <c r="H1106" s="28" t="s">
        <v>2</v>
      </c>
      <c r="I1106" s="28" t="s">
        <v>154</v>
      </c>
      <c r="J1106" s="28"/>
      <c r="K1106" s="80">
        <f>K1107</f>
        <v>0</v>
      </c>
    </row>
    <row r="1107" spans="1:11" s="18" customFormat="1" ht="31.5" hidden="1" customHeight="1" x14ac:dyDescent="0.2">
      <c r="A1107" s="142"/>
      <c r="B1107" s="1" t="s">
        <v>122</v>
      </c>
      <c r="C1107" s="100">
        <v>926</v>
      </c>
      <c r="D1107" s="99" t="s">
        <v>17</v>
      </c>
      <c r="E1107" s="99" t="s">
        <v>2</v>
      </c>
      <c r="F1107" s="28" t="s">
        <v>70</v>
      </c>
      <c r="G1107" s="97">
        <v>2</v>
      </c>
      <c r="H1107" s="28" t="s">
        <v>2</v>
      </c>
      <c r="I1107" s="28" t="s">
        <v>154</v>
      </c>
      <c r="J1107" s="28" t="s">
        <v>49</v>
      </c>
      <c r="K1107" s="80"/>
    </row>
    <row r="1108" spans="1:11" s="18" customFormat="1" ht="31.5" hidden="1" customHeight="1" x14ac:dyDescent="0.2">
      <c r="A1108" s="142"/>
      <c r="B1108" s="1" t="s">
        <v>193</v>
      </c>
      <c r="C1108" s="99" t="s">
        <v>454</v>
      </c>
      <c r="D1108" s="28" t="s">
        <v>17</v>
      </c>
      <c r="E1108" s="28" t="s">
        <v>2</v>
      </c>
      <c r="F1108" s="28" t="s">
        <v>40</v>
      </c>
      <c r="G1108" s="97"/>
      <c r="H1108" s="28"/>
      <c r="I1108" s="28"/>
      <c r="J1108" s="28"/>
      <c r="K1108" s="80">
        <f>K1114+K1109</f>
        <v>11955.2</v>
      </c>
    </row>
    <row r="1109" spans="1:11" s="18" customFormat="1" ht="18" hidden="1" customHeight="1" x14ac:dyDescent="0.2">
      <c r="A1109" s="142"/>
      <c r="B1109" s="31" t="s">
        <v>162</v>
      </c>
      <c r="C1109" s="99" t="s">
        <v>454</v>
      </c>
      <c r="D1109" s="28" t="s">
        <v>17</v>
      </c>
      <c r="E1109" s="28" t="s">
        <v>2</v>
      </c>
      <c r="F1109" s="99" t="s">
        <v>40</v>
      </c>
      <c r="G1109" s="100">
        <v>2</v>
      </c>
      <c r="H1109" s="99"/>
      <c r="I1109" s="99"/>
      <c r="J1109" s="99"/>
      <c r="K1109" s="80">
        <f>K1110</f>
        <v>0</v>
      </c>
    </row>
    <row r="1110" spans="1:11" s="18" customFormat="1" ht="31.5" hidden="1" customHeight="1" x14ac:dyDescent="0.2">
      <c r="A1110" s="142"/>
      <c r="B1110" s="31" t="s">
        <v>192</v>
      </c>
      <c r="C1110" s="99" t="s">
        <v>454</v>
      </c>
      <c r="D1110" s="28" t="s">
        <v>17</v>
      </c>
      <c r="E1110" s="28" t="s">
        <v>2</v>
      </c>
      <c r="F1110" s="99" t="s">
        <v>40</v>
      </c>
      <c r="G1110" s="100">
        <v>2</v>
      </c>
      <c r="H1110" s="99" t="s">
        <v>4</v>
      </c>
      <c r="I1110" s="99"/>
      <c r="J1110" s="99"/>
      <c r="K1110" s="80">
        <f>K1111</f>
        <v>0</v>
      </c>
    </row>
    <row r="1111" spans="1:11" s="18" customFormat="1" ht="63" hidden="1" customHeight="1" x14ac:dyDescent="0.2">
      <c r="A1111" s="142"/>
      <c r="B1111" s="31" t="s">
        <v>216</v>
      </c>
      <c r="C1111" s="99" t="s">
        <v>454</v>
      </c>
      <c r="D1111" s="28" t="s">
        <v>17</v>
      </c>
      <c r="E1111" s="28" t="s">
        <v>2</v>
      </c>
      <c r="F1111" s="99" t="s">
        <v>40</v>
      </c>
      <c r="G1111" s="100">
        <v>2</v>
      </c>
      <c r="H1111" s="99" t="s">
        <v>4</v>
      </c>
      <c r="I1111" s="99" t="s">
        <v>191</v>
      </c>
      <c r="J1111" s="99"/>
      <c r="K1111" s="80">
        <f>K1112+K1113</f>
        <v>0</v>
      </c>
    </row>
    <row r="1112" spans="1:11" s="18" customFormat="1" ht="31.5" hidden="1" customHeight="1" x14ac:dyDescent="0.2">
      <c r="A1112" s="142"/>
      <c r="B1112" s="1" t="s">
        <v>122</v>
      </c>
      <c r="C1112" s="99" t="s">
        <v>454</v>
      </c>
      <c r="D1112" s="28" t="s">
        <v>17</v>
      </c>
      <c r="E1112" s="28" t="s">
        <v>2</v>
      </c>
      <c r="F1112" s="99" t="s">
        <v>40</v>
      </c>
      <c r="G1112" s="100">
        <v>2</v>
      </c>
      <c r="H1112" s="99" t="s">
        <v>4</v>
      </c>
      <c r="I1112" s="99" t="s">
        <v>191</v>
      </c>
      <c r="J1112" s="99" t="s">
        <v>49</v>
      </c>
      <c r="K1112" s="80"/>
    </row>
    <row r="1113" spans="1:11" s="18" customFormat="1" ht="31.5" hidden="1" customHeight="1" x14ac:dyDescent="0.2">
      <c r="A1113" s="142"/>
      <c r="B1113" s="34" t="s">
        <v>120</v>
      </c>
      <c r="C1113" s="99" t="s">
        <v>454</v>
      </c>
      <c r="D1113" s="28" t="s">
        <v>17</v>
      </c>
      <c r="E1113" s="28" t="s">
        <v>2</v>
      </c>
      <c r="F1113" s="99" t="s">
        <v>40</v>
      </c>
      <c r="G1113" s="100">
        <v>2</v>
      </c>
      <c r="H1113" s="99" t="s">
        <v>4</v>
      </c>
      <c r="I1113" s="99" t="s">
        <v>191</v>
      </c>
      <c r="J1113" s="99" t="s">
        <v>59</v>
      </c>
      <c r="K1113" s="80"/>
    </row>
    <row r="1114" spans="1:11" s="18" customFormat="1" ht="18" hidden="1" customHeight="1" x14ac:dyDescent="0.2">
      <c r="A1114" s="142"/>
      <c r="B1114" s="1" t="s">
        <v>373</v>
      </c>
      <c r="C1114" s="99" t="s">
        <v>454</v>
      </c>
      <c r="D1114" s="28" t="s">
        <v>17</v>
      </c>
      <c r="E1114" s="28" t="s">
        <v>2</v>
      </c>
      <c r="F1114" s="28" t="s">
        <v>40</v>
      </c>
      <c r="G1114" s="28" t="s">
        <v>138</v>
      </c>
      <c r="H1114" s="28"/>
      <c r="I1114" s="28"/>
      <c r="J1114" s="99"/>
      <c r="K1114" s="80">
        <f>SUM(K1115)</f>
        <v>11955.2</v>
      </c>
    </row>
    <row r="1115" spans="1:11" s="18" customFormat="1" ht="31.5" hidden="1" customHeight="1" x14ac:dyDescent="0.2">
      <c r="A1115" s="142"/>
      <c r="B1115" s="1" t="s">
        <v>376</v>
      </c>
      <c r="C1115" s="99" t="s">
        <v>454</v>
      </c>
      <c r="D1115" s="28" t="s">
        <v>17</v>
      </c>
      <c r="E1115" s="28" t="s">
        <v>2</v>
      </c>
      <c r="F1115" s="28" t="s">
        <v>40</v>
      </c>
      <c r="G1115" s="28" t="s">
        <v>138</v>
      </c>
      <c r="H1115" s="28" t="s">
        <v>2</v>
      </c>
      <c r="I1115" s="28"/>
      <c r="J1115" s="99"/>
      <c r="K1115" s="80">
        <f>SUM(K1116)</f>
        <v>11955.2</v>
      </c>
    </row>
    <row r="1116" spans="1:11" s="18" customFormat="1" ht="47.25" hidden="1" customHeight="1" x14ac:dyDescent="0.2">
      <c r="A1116" s="142"/>
      <c r="B1116" s="1" t="s">
        <v>377</v>
      </c>
      <c r="C1116" s="99" t="s">
        <v>454</v>
      </c>
      <c r="D1116" s="28" t="s">
        <v>17</v>
      </c>
      <c r="E1116" s="28" t="s">
        <v>2</v>
      </c>
      <c r="F1116" s="28" t="s">
        <v>40</v>
      </c>
      <c r="G1116" s="28" t="s">
        <v>138</v>
      </c>
      <c r="H1116" s="28" t="s">
        <v>2</v>
      </c>
      <c r="I1116" s="28" t="s">
        <v>149</v>
      </c>
      <c r="J1116" s="99"/>
      <c r="K1116" s="80">
        <f>SUM(K1118+K1117)</f>
        <v>11955.2</v>
      </c>
    </row>
    <row r="1117" spans="1:11" s="18" customFormat="1" ht="37.15" hidden="1" customHeight="1" x14ac:dyDescent="0.2">
      <c r="A1117" s="142"/>
      <c r="B1117" s="1" t="s">
        <v>122</v>
      </c>
      <c r="C1117" s="99" t="s">
        <v>454</v>
      </c>
      <c r="D1117" s="28" t="s">
        <v>17</v>
      </c>
      <c r="E1117" s="28" t="s">
        <v>2</v>
      </c>
      <c r="F1117" s="28" t="s">
        <v>40</v>
      </c>
      <c r="G1117" s="28" t="s">
        <v>138</v>
      </c>
      <c r="H1117" s="28" t="s">
        <v>2</v>
      </c>
      <c r="I1117" s="28" t="s">
        <v>149</v>
      </c>
      <c r="J1117" s="99" t="s">
        <v>49</v>
      </c>
      <c r="K1117" s="80">
        <v>7754.3</v>
      </c>
    </row>
    <row r="1118" spans="1:11" s="18" customFormat="1" ht="31.5" hidden="1" customHeight="1" x14ac:dyDescent="0.2">
      <c r="A1118" s="142"/>
      <c r="B1118" s="34" t="s">
        <v>120</v>
      </c>
      <c r="C1118" s="99" t="s">
        <v>454</v>
      </c>
      <c r="D1118" s="28" t="s">
        <v>17</v>
      </c>
      <c r="E1118" s="28" t="s">
        <v>2</v>
      </c>
      <c r="F1118" s="28" t="s">
        <v>40</v>
      </c>
      <c r="G1118" s="28" t="s">
        <v>138</v>
      </c>
      <c r="H1118" s="28" t="s">
        <v>2</v>
      </c>
      <c r="I1118" s="28" t="s">
        <v>149</v>
      </c>
      <c r="J1118" s="99" t="s">
        <v>59</v>
      </c>
      <c r="K1118" s="80">
        <v>4200.8999999999996</v>
      </c>
    </row>
    <row r="1119" spans="1:11" s="18" customFormat="1" ht="18" hidden="1" customHeight="1" x14ac:dyDescent="0.2">
      <c r="A1119" s="142"/>
      <c r="B1119" s="3" t="s">
        <v>328</v>
      </c>
      <c r="C1119" s="100">
        <v>926</v>
      </c>
      <c r="D1119" s="99" t="s">
        <v>17</v>
      </c>
      <c r="E1119" s="99" t="s">
        <v>2</v>
      </c>
      <c r="F1119" s="28" t="s">
        <v>183</v>
      </c>
      <c r="G1119" s="28"/>
      <c r="H1119" s="28"/>
      <c r="I1119" s="28"/>
      <c r="J1119" s="99"/>
      <c r="K1119" s="80">
        <f>SUM(K1120)</f>
        <v>155.9</v>
      </c>
    </row>
    <row r="1120" spans="1:11" s="18" customFormat="1" ht="18" hidden="1" customHeight="1" x14ac:dyDescent="0.2">
      <c r="A1120" s="142"/>
      <c r="B1120" s="3" t="s">
        <v>329</v>
      </c>
      <c r="C1120" s="100">
        <v>926</v>
      </c>
      <c r="D1120" s="99" t="s">
        <v>17</v>
      </c>
      <c r="E1120" s="99" t="s">
        <v>2</v>
      </c>
      <c r="F1120" s="28" t="s">
        <v>183</v>
      </c>
      <c r="G1120" s="28" t="s">
        <v>90</v>
      </c>
      <c r="H1120" s="28"/>
      <c r="I1120" s="28"/>
      <c r="J1120" s="99"/>
      <c r="K1120" s="80">
        <f>SUM(K1121)</f>
        <v>155.9</v>
      </c>
    </row>
    <row r="1121" spans="1:11" s="18" customFormat="1" ht="47.25" hidden="1" customHeight="1" x14ac:dyDescent="0.2">
      <c r="A1121" s="142"/>
      <c r="B1121" s="3" t="s">
        <v>184</v>
      </c>
      <c r="C1121" s="100">
        <v>926</v>
      </c>
      <c r="D1121" s="99" t="s">
        <v>17</v>
      </c>
      <c r="E1121" s="99" t="s">
        <v>2</v>
      </c>
      <c r="F1121" s="28" t="s">
        <v>183</v>
      </c>
      <c r="G1121" s="28" t="s">
        <v>90</v>
      </c>
      <c r="H1121" s="28" t="s">
        <v>2</v>
      </c>
      <c r="I1121" s="28"/>
      <c r="J1121" s="99"/>
      <c r="K1121" s="80">
        <f>SUM(K1122+K1124)</f>
        <v>155.9</v>
      </c>
    </row>
    <row r="1122" spans="1:11" s="18" customFormat="1" ht="26.45" hidden="1" customHeight="1" x14ac:dyDescent="0.2">
      <c r="A1122" s="142"/>
      <c r="B1122" s="1" t="s">
        <v>650</v>
      </c>
      <c r="C1122" s="100">
        <v>926</v>
      </c>
      <c r="D1122" s="99" t="s">
        <v>17</v>
      </c>
      <c r="E1122" s="99" t="s">
        <v>2</v>
      </c>
      <c r="F1122" s="28" t="s">
        <v>183</v>
      </c>
      <c r="G1122" s="28" t="s">
        <v>90</v>
      </c>
      <c r="H1122" s="28" t="s">
        <v>2</v>
      </c>
      <c r="I1122" s="28" t="s">
        <v>651</v>
      </c>
      <c r="J1122" s="99"/>
      <c r="K1122" s="80">
        <f>SUM(K1123)</f>
        <v>155.9</v>
      </c>
    </row>
    <row r="1123" spans="1:11" s="18" customFormat="1" ht="31.5" hidden="1" customHeight="1" x14ac:dyDescent="0.2">
      <c r="A1123" s="142"/>
      <c r="B1123" s="34" t="s">
        <v>120</v>
      </c>
      <c r="C1123" s="100">
        <v>926</v>
      </c>
      <c r="D1123" s="99" t="s">
        <v>17</v>
      </c>
      <c r="E1123" s="99" t="s">
        <v>2</v>
      </c>
      <c r="F1123" s="28" t="s">
        <v>183</v>
      </c>
      <c r="G1123" s="28" t="s">
        <v>90</v>
      </c>
      <c r="H1123" s="28" t="s">
        <v>2</v>
      </c>
      <c r="I1123" s="28" t="s">
        <v>651</v>
      </c>
      <c r="J1123" s="99" t="s">
        <v>59</v>
      </c>
      <c r="K1123" s="80">
        <v>155.9</v>
      </c>
    </row>
    <row r="1124" spans="1:11" s="18" customFormat="1" ht="145.9" hidden="1" customHeight="1" x14ac:dyDescent="0.2">
      <c r="A1124" s="142"/>
      <c r="B1124" s="1" t="s">
        <v>606</v>
      </c>
      <c r="C1124" s="100">
        <v>926</v>
      </c>
      <c r="D1124" s="99" t="s">
        <v>17</v>
      </c>
      <c r="E1124" s="99" t="s">
        <v>2</v>
      </c>
      <c r="F1124" s="28" t="s">
        <v>183</v>
      </c>
      <c r="G1124" s="28" t="s">
        <v>90</v>
      </c>
      <c r="H1124" s="28" t="s">
        <v>2</v>
      </c>
      <c r="I1124" s="28" t="s">
        <v>605</v>
      </c>
      <c r="J1124" s="99"/>
      <c r="K1124" s="80">
        <f>K1125</f>
        <v>0</v>
      </c>
    </row>
    <row r="1125" spans="1:11" s="18" customFormat="1" ht="31.5" hidden="1" customHeight="1" x14ac:dyDescent="0.2">
      <c r="A1125" s="142"/>
      <c r="B1125" s="34" t="s">
        <v>120</v>
      </c>
      <c r="C1125" s="100">
        <v>926</v>
      </c>
      <c r="D1125" s="99" t="s">
        <v>17</v>
      </c>
      <c r="E1125" s="99" t="s">
        <v>2</v>
      </c>
      <c r="F1125" s="28" t="s">
        <v>183</v>
      </c>
      <c r="G1125" s="28" t="s">
        <v>90</v>
      </c>
      <c r="H1125" s="28" t="s">
        <v>2</v>
      </c>
      <c r="I1125" s="28" t="s">
        <v>605</v>
      </c>
      <c r="J1125" s="99" t="s">
        <v>59</v>
      </c>
      <c r="K1125" s="80"/>
    </row>
    <row r="1126" spans="1:11" s="18" customFormat="1" ht="18" hidden="1" customHeight="1" x14ac:dyDescent="0.2">
      <c r="A1126" s="142"/>
      <c r="B1126" s="1" t="s">
        <v>432</v>
      </c>
      <c r="C1126" s="100">
        <v>926</v>
      </c>
      <c r="D1126" s="99" t="s">
        <v>17</v>
      </c>
      <c r="E1126" s="99" t="s">
        <v>4</v>
      </c>
      <c r="F1126" s="28"/>
      <c r="G1126" s="28"/>
      <c r="H1126" s="28"/>
      <c r="I1126" s="28"/>
      <c r="J1126" s="99"/>
      <c r="K1126" s="80">
        <f>SUM(K1127+K1135)</f>
        <v>27233.800000000003</v>
      </c>
    </row>
    <row r="1127" spans="1:11" s="18" customFormat="1" ht="18" hidden="1" customHeight="1" x14ac:dyDescent="0.2">
      <c r="A1127" s="142"/>
      <c r="B1127" s="1" t="s">
        <v>433</v>
      </c>
      <c r="C1127" s="100">
        <v>926</v>
      </c>
      <c r="D1127" s="99" t="s">
        <v>17</v>
      </c>
      <c r="E1127" s="99" t="s">
        <v>4</v>
      </c>
      <c r="F1127" s="28" t="s">
        <v>6</v>
      </c>
      <c r="G1127" s="28"/>
      <c r="H1127" s="28"/>
      <c r="I1127" s="28"/>
      <c r="J1127" s="99"/>
      <c r="K1127" s="80">
        <f>SUM(K1128)</f>
        <v>26467.9</v>
      </c>
    </row>
    <row r="1128" spans="1:11" s="18" customFormat="1" ht="18" hidden="1" customHeight="1" x14ac:dyDescent="0.2">
      <c r="A1128" s="142"/>
      <c r="B1128" s="31" t="s">
        <v>381</v>
      </c>
      <c r="C1128" s="100">
        <v>926</v>
      </c>
      <c r="D1128" s="99" t="s">
        <v>17</v>
      </c>
      <c r="E1128" s="99" t="s">
        <v>4</v>
      </c>
      <c r="F1128" s="28" t="s">
        <v>6</v>
      </c>
      <c r="G1128" s="28" t="s">
        <v>90</v>
      </c>
      <c r="H1128" s="28"/>
      <c r="I1128" s="28"/>
      <c r="J1128" s="99"/>
      <c r="K1128" s="80">
        <f>SUM(K1129+K1132)</f>
        <v>26467.9</v>
      </c>
    </row>
    <row r="1129" spans="1:11" s="18" customFormat="1" ht="47.25" hidden="1" customHeight="1" x14ac:dyDescent="0.2">
      <c r="A1129" s="142"/>
      <c r="B1129" s="1" t="s">
        <v>434</v>
      </c>
      <c r="C1129" s="100">
        <v>926</v>
      </c>
      <c r="D1129" s="99" t="s">
        <v>17</v>
      </c>
      <c r="E1129" s="99" t="s">
        <v>4</v>
      </c>
      <c r="F1129" s="28" t="s">
        <v>6</v>
      </c>
      <c r="G1129" s="28" t="s">
        <v>90</v>
      </c>
      <c r="H1129" s="99" t="s">
        <v>4</v>
      </c>
      <c r="I1129" s="28"/>
      <c r="J1129" s="99"/>
      <c r="K1129" s="80">
        <f>SUM(K1130)</f>
        <v>26167.9</v>
      </c>
    </row>
    <row r="1130" spans="1:11" s="18" customFormat="1" ht="47.25" hidden="1" customHeight="1" x14ac:dyDescent="0.2">
      <c r="A1130" s="142"/>
      <c r="B1130" s="1" t="s">
        <v>66</v>
      </c>
      <c r="C1130" s="100">
        <v>926</v>
      </c>
      <c r="D1130" s="99" t="s">
        <v>17</v>
      </c>
      <c r="E1130" s="99" t="s">
        <v>4</v>
      </c>
      <c r="F1130" s="28" t="s">
        <v>6</v>
      </c>
      <c r="G1130" s="28" t="s">
        <v>90</v>
      </c>
      <c r="H1130" s="99" t="s">
        <v>4</v>
      </c>
      <c r="I1130" s="28" t="s">
        <v>85</v>
      </c>
      <c r="J1130" s="99"/>
      <c r="K1130" s="80">
        <f>SUM(K1131)</f>
        <v>26167.9</v>
      </c>
    </row>
    <row r="1131" spans="1:11" s="18" customFormat="1" ht="31.5" hidden="1" customHeight="1" x14ac:dyDescent="0.2">
      <c r="A1131" s="142"/>
      <c r="B1131" s="34" t="s">
        <v>120</v>
      </c>
      <c r="C1131" s="100">
        <v>926</v>
      </c>
      <c r="D1131" s="99" t="s">
        <v>17</v>
      </c>
      <c r="E1131" s="99" t="s">
        <v>4</v>
      </c>
      <c r="F1131" s="28" t="s">
        <v>6</v>
      </c>
      <c r="G1131" s="28" t="s">
        <v>90</v>
      </c>
      <c r="H1131" s="99" t="s">
        <v>4</v>
      </c>
      <c r="I1131" s="28" t="s">
        <v>85</v>
      </c>
      <c r="J1131" s="99" t="s">
        <v>59</v>
      </c>
      <c r="K1131" s="80">
        <v>26167.9</v>
      </c>
    </row>
    <row r="1132" spans="1:11" s="18" customFormat="1" ht="157.5" hidden="1" customHeight="1" x14ac:dyDescent="0.2">
      <c r="A1132" s="142"/>
      <c r="B1132" s="3" t="s">
        <v>440</v>
      </c>
      <c r="C1132" s="100">
        <v>926</v>
      </c>
      <c r="D1132" s="99" t="s">
        <v>17</v>
      </c>
      <c r="E1132" s="99" t="s">
        <v>4</v>
      </c>
      <c r="F1132" s="28" t="s">
        <v>6</v>
      </c>
      <c r="G1132" s="28" t="s">
        <v>90</v>
      </c>
      <c r="H1132" s="99" t="s">
        <v>6</v>
      </c>
      <c r="I1132" s="28"/>
      <c r="J1132" s="99"/>
      <c r="K1132" s="80">
        <f>SUM(K1133)</f>
        <v>300</v>
      </c>
    </row>
    <row r="1133" spans="1:11" s="18" customFormat="1" ht="18" hidden="1" customHeight="1" x14ac:dyDescent="0.2">
      <c r="A1133" s="142"/>
      <c r="B1133" s="1" t="s">
        <v>441</v>
      </c>
      <c r="C1133" s="100">
        <v>926</v>
      </c>
      <c r="D1133" s="99" t="s">
        <v>17</v>
      </c>
      <c r="E1133" s="99" t="s">
        <v>4</v>
      </c>
      <c r="F1133" s="28" t="s">
        <v>6</v>
      </c>
      <c r="G1133" s="28" t="s">
        <v>90</v>
      </c>
      <c r="H1133" s="99" t="s">
        <v>6</v>
      </c>
      <c r="I1133" s="28" t="s">
        <v>182</v>
      </c>
      <c r="J1133" s="99"/>
      <c r="K1133" s="80">
        <f>SUM(K1134)</f>
        <v>300</v>
      </c>
    </row>
    <row r="1134" spans="1:11" s="18" customFormat="1" ht="31.5" hidden="1" customHeight="1" x14ac:dyDescent="0.2">
      <c r="A1134" s="142"/>
      <c r="B1134" s="34" t="s">
        <v>120</v>
      </c>
      <c r="C1134" s="100">
        <v>926</v>
      </c>
      <c r="D1134" s="99" t="s">
        <v>17</v>
      </c>
      <c r="E1134" s="99" t="s">
        <v>4</v>
      </c>
      <c r="F1134" s="28" t="s">
        <v>6</v>
      </c>
      <c r="G1134" s="28" t="s">
        <v>90</v>
      </c>
      <c r="H1134" s="99" t="s">
        <v>6</v>
      </c>
      <c r="I1134" s="28" t="s">
        <v>182</v>
      </c>
      <c r="J1134" s="99" t="s">
        <v>59</v>
      </c>
      <c r="K1134" s="80">
        <v>300</v>
      </c>
    </row>
    <row r="1135" spans="1:11" s="18" customFormat="1" ht="31.5" hidden="1" customHeight="1" x14ac:dyDescent="0.2">
      <c r="A1135" s="142"/>
      <c r="B1135" s="34" t="s">
        <v>193</v>
      </c>
      <c r="C1135" s="99" t="s">
        <v>454</v>
      </c>
      <c r="D1135" s="28" t="s">
        <v>17</v>
      </c>
      <c r="E1135" s="28" t="s">
        <v>4</v>
      </c>
      <c r="F1135" s="28" t="s">
        <v>40</v>
      </c>
      <c r="G1135" s="28"/>
      <c r="H1135" s="99"/>
      <c r="I1135" s="28"/>
      <c r="J1135" s="99"/>
      <c r="K1135" s="80">
        <f>K1136</f>
        <v>765.9</v>
      </c>
    </row>
    <row r="1136" spans="1:11" s="18" customFormat="1" ht="18" hidden="1" customHeight="1" x14ac:dyDescent="0.2">
      <c r="A1136" s="142"/>
      <c r="B1136" s="1" t="s">
        <v>373</v>
      </c>
      <c r="C1136" s="99" t="s">
        <v>454</v>
      </c>
      <c r="D1136" s="28" t="s">
        <v>17</v>
      </c>
      <c r="E1136" s="28" t="s">
        <v>4</v>
      </c>
      <c r="F1136" s="28" t="s">
        <v>40</v>
      </c>
      <c r="G1136" s="28" t="s">
        <v>138</v>
      </c>
      <c r="H1136" s="28"/>
      <c r="I1136" s="28"/>
      <c r="J1136" s="99"/>
      <c r="K1136" s="80">
        <f>SUM(K1137)</f>
        <v>765.9</v>
      </c>
    </row>
    <row r="1137" spans="1:11" s="18" customFormat="1" ht="33.75" hidden="1" customHeight="1" x14ac:dyDescent="0.2">
      <c r="A1137" s="142"/>
      <c r="B1137" s="1" t="s">
        <v>376</v>
      </c>
      <c r="C1137" s="99" t="s">
        <v>454</v>
      </c>
      <c r="D1137" s="28" t="s">
        <v>17</v>
      </c>
      <c r="E1137" s="28" t="s">
        <v>4</v>
      </c>
      <c r="F1137" s="28" t="s">
        <v>40</v>
      </c>
      <c r="G1137" s="28" t="s">
        <v>138</v>
      </c>
      <c r="H1137" s="28" t="s">
        <v>2</v>
      </c>
      <c r="I1137" s="28"/>
      <c r="J1137" s="99"/>
      <c r="K1137" s="80">
        <f>SUM(K1138)</f>
        <v>765.9</v>
      </c>
    </row>
    <row r="1138" spans="1:11" s="18" customFormat="1" ht="47.25" hidden="1" customHeight="1" x14ac:dyDescent="0.2">
      <c r="A1138" s="142"/>
      <c r="B1138" s="1" t="s">
        <v>377</v>
      </c>
      <c r="C1138" s="99" t="s">
        <v>454</v>
      </c>
      <c r="D1138" s="28" t="s">
        <v>17</v>
      </c>
      <c r="E1138" s="28" t="s">
        <v>4</v>
      </c>
      <c r="F1138" s="28" t="s">
        <v>40</v>
      </c>
      <c r="G1138" s="28" t="s">
        <v>138</v>
      </c>
      <c r="H1138" s="28" t="s">
        <v>2</v>
      </c>
      <c r="I1138" s="28" t="s">
        <v>149</v>
      </c>
      <c r="J1138" s="99"/>
      <c r="K1138" s="80">
        <f>SUM(K1139)</f>
        <v>765.9</v>
      </c>
    </row>
    <row r="1139" spans="1:11" s="18" customFormat="1" ht="31.5" hidden="1" customHeight="1" x14ac:dyDescent="0.2">
      <c r="A1139" s="142"/>
      <c r="B1139" s="34" t="s">
        <v>120</v>
      </c>
      <c r="C1139" s="99" t="s">
        <v>454</v>
      </c>
      <c r="D1139" s="28" t="s">
        <v>17</v>
      </c>
      <c r="E1139" s="28" t="s">
        <v>4</v>
      </c>
      <c r="F1139" s="28" t="s">
        <v>40</v>
      </c>
      <c r="G1139" s="28" t="s">
        <v>138</v>
      </c>
      <c r="H1139" s="28" t="s">
        <v>2</v>
      </c>
      <c r="I1139" s="28" t="s">
        <v>149</v>
      </c>
      <c r="J1139" s="99" t="s">
        <v>59</v>
      </c>
      <c r="K1139" s="80">
        <v>765.9</v>
      </c>
    </row>
    <row r="1140" spans="1:11" s="18" customFormat="1" ht="18" hidden="1" customHeight="1" x14ac:dyDescent="0.2">
      <c r="A1140" s="142"/>
      <c r="B1140" s="1" t="s">
        <v>45</v>
      </c>
      <c r="C1140" s="100">
        <v>926</v>
      </c>
      <c r="D1140" s="99" t="s">
        <v>17</v>
      </c>
      <c r="E1140" s="99" t="s">
        <v>6</v>
      </c>
      <c r="F1140" s="99"/>
      <c r="G1140" s="100"/>
      <c r="H1140" s="99"/>
      <c r="I1140" s="99"/>
      <c r="J1140" s="99"/>
      <c r="K1140" s="80">
        <f>SUM(K1141+K1175)</f>
        <v>90225.599999999991</v>
      </c>
    </row>
    <row r="1141" spans="1:11" s="18" customFormat="1" ht="18" hidden="1" customHeight="1" x14ac:dyDescent="0.2">
      <c r="A1141" s="142"/>
      <c r="B1141" s="31" t="s">
        <v>380</v>
      </c>
      <c r="C1141" s="100">
        <v>926</v>
      </c>
      <c r="D1141" s="99" t="s">
        <v>17</v>
      </c>
      <c r="E1141" s="99" t="s">
        <v>6</v>
      </c>
      <c r="F1141" s="99" t="s">
        <v>6</v>
      </c>
      <c r="G1141" s="100"/>
      <c r="H1141" s="99"/>
      <c r="I1141" s="99"/>
      <c r="J1141" s="99"/>
      <c r="K1141" s="80">
        <f>SUM(K1142)</f>
        <v>82940.899999999994</v>
      </c>
    </row>
    <row r="1142" spans="1:11" s="18" customFormat="1" ht="18" hidden="1" customHeight="1" x14ac:dyDescent="0.2">
      <c r="A1142" s="142"/>
      <c r="B1142" s="31" t="s">
        <v>381</v>
      </c>
      <c r="C1142" s="100">
        <v>926</v>
      </c>
      <c r="D1142" s="99" t="s">
        <v>17</v>
      </c>
      <c r="E1142" s="99" t="s">
        <v>6</v>
      </c>
      <c r="F1142" s="99" t="s">
        <v>6</v>
      </c>
      <c r="G1142" s="100">
        <v>1</v>
      </c>
      <c r="H1142" s="99"/>
      <c r="I1142" s="99"/>
      <c r="J1142" s="99"/>
      <c r="K1142" s="80">
        <f>SUM(K1143+K1150+K1157+K1166+K1171)</f>
        <v>82940.899999999994</v>
      </c>
    </row>
    <row r="1143" spans="1:11" s="18" customFormat="1" ht="31.5" hidden="1" customHeight="1" x14ac:dyDescent="0.2">
      <c r="A1143" s="142"/>
      <c r="B1143" s="31" t="s">
        <v>485</v>
      </c>
      <c r="C1143" s="100">
        <v>926</v>
      </c>
      <c r="D1143" s="99" t="s">
        <v>17</v>
      </c>
      <c r="E1143" s="99" t="s">
        <v>6</v>
      </c>
      <c r="F1143" s="99" t="s">
        <v>6</v>
      </c>
      <c r="G1143" s="100">
        <v>1</v>
      </c>
      <c r="H1143" s="99" t="s">
        <v>2</v>
      </c>
      <c r="I1143" s="99"/>
      <c r="J1143" s="99"/>
      <c r="K1143" s="80">
        <f>SUM(K1144+K1148)</f>
        <v>9011.9</v>
      </c>
    </row>
    <row r="1144" spans="1:11" s="18" customFormat="1" ht="18" hidden="1" customHeight="1" x14ac:dyDescent="0.2">
      <c r="A1144" s="142"/>
      <c r="B1144" s="31" t="s">
        <v>60</v>
      </c>
      <c r="C1144" s="100">
        <v>926</v>
      </c>
      <c r="D1144" s="99" t="s">
        <v>17</v>
      </c>
      <c r="E1144" s="99" t="s">
        <v>6</v>
      </c>
      <c r="F1144" s="99" t="s">
        <v>6</v>
      </c>
      <c r="G1144" s="100">
        <v>1</v>
      </c>
      <c r="H1144" s="99" t="s">
        <v>2</v>
      </c>
      <c r="I1144" s="99" t="s">
        <v>78</v>
      </c>
      <c r="J1144" s="99"/>
      <c r="K1144" s="80">
        <f t="shared" ref="K1144" si="44">SUM(K1145:K1147)</f>
        <v>8984.1999999999989</v>
      </c>
    </row>
    <row r="1145" spans="1:11" s="18" customFormat="1" ht="51" hidden="1" customHeight="1" x14ac:dyDescent="0.2">
      <c r="A1145" s="142"/>
      <c r="B1145" s="1" t="s">
        <v>121</v>
      </c>
      <c r="C1145" s="100">
        <v>926</v>
      </c>
      <c r="D1145" s="99" t="s">
        <v>17</v>
      </c>
      <c r="E1145" s="99" t="s">
        <v>6</v>
      </c>
      <c r="F1145" s="99" t="s">
        <v>6</v>
      </c>
      <c r="G1145" s="100">
        <v>1</v>
      </c>
      <c r="H1145" s="99" t="s">
        <v>2</v>
      </c>
      <c r="I1145" s="99" t="s">
        <v>78</v>
      </c>
      <c r="J1145" s="99" t="s">
        <v>48</v>
      </c>
      <c r="K1145" s="80">
        <v>8745.7999999999993</v>
      </c>
    </row>
    <row r="1146" spans="1:11" s="18" customFormat="1" ht="31.5" hidden="1" customHeight="1" x14ac:dyDescent="0.2">
      <c r="A1146" s="142"/>
      <c r="B1146" s="1" t="s">
        <v>122</v>
      </c>
      <c r="C1146" s="100">
        <v>926</v>
      </c>
      <c r="D1146" s="99" t="s">
        <v>17</v>
      </c>
      <c r="E1146" s="99" t="s">
        <v>6</v>
      </c>
      <c r="F1146" s="99" t="s">
        <v>6</v>
      </c>
      <c r="G1146" s="100">
        <v>1</v>
      </c>
      <c r="H1146" s="99" t="s">
        <v>2</v>
      </c>
      <c r="I1146" s="99" t="s">
        <v>78</v>
      </c>
      <c r="J1146" s="99" t="s">
        <v>49</v>
      </c>
      <c r="K1146" s="80">
        <v>238.4</v>
      </c>
    </row>
    <row r="1147" spans="1:11" s="18" customFormat="1" ht="18" hidden="1" customHeight="1" x14ac:dyDescent="0.2">
      <c r="A1147" s="142"/>
      <c r="B1147" s="1" t="s">
        <v>50</v>
      </c>
      <c r="C1147" s="100">
        <v>926</v>
      </c>
      <c r="D1147" s="99" t="s">
        <v>17</v>
      </c>
      <c r="E1147" s="99" t="s">
        <v>6</v>
      </c>
      <c r="F1147" s="99" t="s">
        <v>6</v>
      </c>
      <c r="G1147" s="100">
        <v>1</v>
      </c>
      <c r="H1147" s="99" t="s">
        <v>2</v>
      </c>
      <c r="I1147" s="99" t="s">
        <v>78</v>
      </c>
      <c r="J1147" s="99" t="s">
        <v>51</v>
      </c>
      <c r="K1147" s="80"/>
    </row>
    <row r="1148" spans="1:11" s="18" customFormat="1" ht="18" hidden="1" customHeight="1" x14ac:dyDescent="0.2">
      <c r="A1148" s="142"/>
      <c r="B1148" s="1" t="s">
        <v>228</v>
      </c>
      <c r="C1148" s="100">
        <v>926</v>
      </c>
      <c r="D1148" s="99" t="s">
        <v>17</v>
      </c>
      <c r="E1148" s="28" t="s">
        <v>6</v>
      </c>
      <c r="F1148" s="28" t="s">
        <v>6</v>
      </c>
      <c r="G1148" s="97">
        <v>1</v>
      </c>
      <c r="H1148" s="28" t="s">
        <v>2</v>
      </c>
      <c r="I1148" s="28" t="s">
        <v>227</v>
      </c>
      <c r="J1148" s="28"/>
      <c r="K1148" s="80">
        <f>SUM(K1149)</f>
        <v>27.7</v>
      </c>
    </row>
    <row r="1149" spans="1:11" s="18" customFormat="1" ht="31.5" hidden="1" customHeight="1" x14ac:dyDescent="0.2">
      <c r="A1149" s="142"/>
      <c r="B1149" s="1" t="s">
        <v>122</v>
      </c>
      <c r="C1149" s="100">
        <v>926</v>
      </c>
      <c r="D1149" s="28" t="s">
        <v>17</v>
      </c>
      <c r="E1149" s="28" t="s">
        <v>6</v>
      </c>
      <c r="F1149" s="28" t="s">
        <v>6</v>
      </c>
      <c r="G1149" s="97">
        <v>1</v>
      </c>
      <c r="H1149" s="28" t="s">
        <v>2</v>
      </c>
      <c r="I1149" s="28" t="s">
        <v>227</v>
      </c>
      <c r="J1149" s="28" t="s">
        <v>49</v>
      </c>
      <c r="K1149" s="80">
        <v>27.7</v>
      </c>
    </row>
    <row r="1150" spans="1:11" s="18" customFormat="1" ht="31.5" hidden="1" customHeight="1" x14ac:dyDescent="0.2">
      <c r="A1150" s="142"/>
      <c r="B1150" s="31" t="s">
        <v>417</v>
      </c>
      <c r="C1150" s="100">
        <v>926</v>
      </c>
      <c r="D1150" s="28" t="s">
        <v>17</v>
      </c>
      <c r="E1150" s="99" t="s">
        <v>6</v>
      </c>
      <c r="F1150" s="99" t="s">
        <v>6</v>
      </c>
      <c r="G1150" s="100">
        <v>1</v>
      </c>
      <c r="H1150" s="99" t="s">
        <v>4</v>
      </c>
      <c r="I1150" s="99"/>
      <c r="J1150" s="99"/>
      <c r="K1150" s="80">
        <f>SUM(K1151+K1155)</f>
        <v>69502.2</v>
      </c>
    </row>
    <row r="1151" spans="1:11" s="18" customFormat="1" ht="47.25" hidden="1" customHeight="1" x14ac:dyDescent="0.2">
      <c r="A1151" s="142"/>
      <c r="B1151" s="1" t="s">
        <v>66</v>
      </c>
      <c r="C1151" s="100">
        <v>926</v>
      </c>
      <c r="D1151" s="99" t="s">
        <v>17</v>
      </c>
      <c r="E1151" s="99" t="s">
        <v>6</v>
      </c>
      <c r="F1151" s="99" t="s">
        <v>6</v>
      </c>
      <c r="G1151" s="100">
        <v>1</v>
      </c>
      <c r="H1151" s="99" t="s">
        <v>4</v>
      </c>
      <c r="I1151" s="99" t="s">
        <v>85</v>
      </c>
      <c r="J1151" s="99"/>
      <c r="K1151" s="80">
        <f>SUM(K1152:K1154)</f>
        <v>69502.2</v>
      </c>
    </row>
    <row r="1152" spans="1:11" s="18" customFormat="1" ht="53.25" hidden="1" customHeight="1" x14ac:dyDescent="0.2">
      <c r="A1152" s="142"/>
      <c r="B1152" s="1" t="s">
        <v>121</v>
      </c>
      <c r="C1152" s="100">
        <v>926</v>
      </c>
      <c r="D1152" s="99" t="s">
        <v>17</v>
      </c>
      <c r="E1152" s="99" t="s">
        <v>6</v>
      </c>
      <c r="F1152" s="99" t="s">
        <v>6</v>
      </c>
      <c r="G1152" s="100">
        <v>1</v>
      </c>
      <c r="H1152" s="99" t="s">
        <v>4</v>
      </c>
      <c r="I1152" s="99" t="s">
        <v>85</v>
      </c>
      <c r="J1152" s="99" t="s">
        <v>48</v>
      </c>
      <c r="K1152" s="80">
        <f>30066.1+31834.6</f>
        <v>61900.7</v>
      </c>
    </row>
    <row r="1153" spans="1:11" s="18" customFormat="1" ht="31.5" hidden="1" customHeight="1" x14ac:dyDescent="0.2">
      <c r="A1153" s="142"/>
      <c r="B1153" s="1" t="s">
        <v>122</v>
      </c>
      <c r="C1153" s="100">
        <v>926</v>
      </c>
      <c r="D1153" s="99" t="s">
        <v>17</v>
      </c>
      <c r="E1153" s="99" t="s">
        <v>6</v>
      </c>
      <c r="F1153" s="99" t="s">
        <v>6</v>
      </c>
      <c r="G1153" s="100">
        <v>1</v>
      </c>
      <c r="H1153" s="99" t="s">
        <v>4</v>
      </c>
      <c r="I1153" s="99" t="s">
        <v>85</v>
      </c>
      <c r="J1153" s="99" t="s">
        <v>49</v>
      </c>
      <c r="K1153" s="80">
        <f>4048.4+3540.3</f>
        <v>7588.7000000000007</v>
      </c>
    </row>
    <row r="1154" spans="1:11" s="18" customFormat="1" ht="18" hidden="1" customHeight="1" x14ac:dyDescent="0.2">
      <c r="A1154" s="142"/>
      <c r="B1154" s="1" t="s">
        <v>50</v>
      </c>
      <c r="C1154" s="100">
        <v>926</v>
      </c>
      <c r="D1154" s="99" t="s">
        <v>17</v>
      </c>
      <c r="E1154" s="99" t="s">
        <v>6</v>
      </c>
      <c r="F1154" s="99" t="s">
        <v>6</v>
      </c>
      <c r="G1154" s="100">
        <v>1</v>
      </c>
      <c r="H1154" s="99" t="s">
        <v>4</v>
      </c>
      <c r="I1154" s="99" t="s">
        <v>85</v>
      </c>
      <c r="J1154" s="99" t="s">
        <v>51</v>
      </c>
      <c r="K1154" s="80">
        <f>1+11.8</f>
        <v>12.8</v>
      </c>
    </row>
    <row r="1155" spans="1:11" s="18" customFormat="1" ht="94.5" hidden="1" customHeight="1" x14ac:dyDescent="0.2">
      <c r="A1155" s="142"/>
      <c r="B1155" s="46" t="s">
        <v>196</v>
      </c>
      <c r="C1155" s="100">
        <v>926</v>
      </c>
      <c r="D1155" s="99" t="s">
        <v>17</v>
      </c>
      <c r="E1155" s="99" t="s">
        <v>6</v>
      </c>
      <c r="F1155" s="28" t="s">
        <v>6</v>
      </c>
      <c r="G1155" s="100">
        <v>1</v>
      </c>
      <c r="H1155" s="99" t="s">
        <v>4</v>
      </c>
      <c r="I1155" s="99" t="s">
        <v>106</v>
      </c>
      <c r="J1155" s="99"/>
      <c r="K1155" s="80">
        <f t="shared" ref="K1155" si="45">SUM(K1156)</f>
        <v>0</v>
      </c>
    </row>
    <row r="1156" spans="1:11" s="18" customFormat="1" ht="31.5" hidden="1" customHeight="1" x14ac:dyDescent="0.2">
      <c r="A1156" s="142"/>
      <c r="B1156" s="1" t="s">
        <v>122</v>
      </c>
      <c r="C1156" s="100">
        <v>926</v>
      </c>
      <c r="D1156" s="99" t="s">
        <v>17</v>
      </c>
      <c r="E1156" s="99" t="s">
        <v>6</v>
      </c>
      <c r="F1156" s="28" t="s">
        <v>6</v>
      </c>
      <c r="G1156" s="100">
        <v>1</v>
      </c>
      <c r="H1156" s="99" t="s">
        <v>4</v>
      </c>
      <c r="I1156" s="99" t="s">
        <v>106</v>
      </c>
      <c r="J1156" s="99" t="s">
        <v>49</v>
      </c>
      <c r="K1156" s="80"/>
    </row>
    <row r="1157" spans="1:11" s="18" customFormat="1" ht="78.75" hidden="1" customHeight="1" x14ac:dyDescent="0.2">
      <c r="A1157" s="142"/>
      <c r="B1157" s="1" t="s">
        <v>439</v>
      </c>
      <c r="C1157" s="100">
        <v>926</v>
      </c>
      <c r="D1157" s="99" t="s">
        <v>17</v>
      </c>
      <c r="E1157" s="99" t="s">
        <v>6</v>
      </c>
      <c r="F1157" s="28" t="s">
        <v>6</v>
      </c>
      <c r="G1157" s="100">
        <v>1</v>
      </c>
      <c r="H1157" s="99" t="s">
        <v>5</v>
      </c>
      <c r="I1157" s="99"/>
      <c r="J1157" s="99"/>
      <c r="K1157" s="80">
        <f>SUM(K1164+K1158+K1160)</f>
        <v>1130.8</v>
      </c>
    </row>
    <row r="1158" spans="1:11" s="18" customFormat="1" ht="18" hidden="1" customHeight="1" x14ac:dyDescent="0.2">
      <c r="A1158" s="142"/>
      <c r="B1158" s="31" t="s">
        <v>294</v>
      </c>
      <c r="C1158" s="100">
        <v>926</v>
      </c>
      <c r="D1158" s="99" t="s">
        <v>17</v>
      </c>
      <c r="E1158" s="99" t="s">
        <v>6</v>
      </c>
      <c r="F1158" s="28" t="s">
        <v>6</v>
      </c>
      <c r="G1158" s="100">
        <v>1</v>
      </c>
      <c r="H1158" s="99" t="s">
        <v>5</v>
      </c>
      <c r="I1158" s="99" t="s">
        <v>295</v>
      </c>
      <c r="J1158" s="99"/>
      <c r="K1158" s="80">
        <f>SUM(K1159)</f>
        <v>150</v>
      </c>
    </row>
    <row r="1159" spans="1:11" s="18" customFormat="1" ht="50.25" hidden="1" customHeight="1" x14ac:dyDescent="0.2">
      <c r="A1159" s="142"/>
      <c r="B1159" s="1" t="s">
        <v>121</v>
      </c>
      <c r="C1159" s="100">
        <v>926</v>
      </c>
      <c r="D1159" s="99" t="s">
        <v>17</v>
      </c>
      <c r="E1159" s="99" t="s">
        <v>6</v>
      </c>
      <c r="F1159" s="28" t="s">
        <v>6</v>
      </c>
      <c r="G1159" s="100">
        <v>1</v>
      </c>
      <c r="H1159" s="99" t="s">
        <v>5</v>
      </c>
      <c r="I1159" s="99" t="s">
        <v>295</v>
      </c>
      <c r="J1159" s="99" t="s">
        <v>48</v>
      </c>
      <c r="K1159" s="80">
        <v>150</v>
      </c>
    </row>
    <row r="1160" spans="1:11" s="18" customFormat="1" ht="18" hidden="1" customHeight="1" x14ac:dyDescent="0.2">
      <c r="A1160" s="142"/>
      <c r="B1160" s="1" t="s">
        <v>441</v>
      </c>
      <c r="C1160" s="100">
        <v>926</v>
      </c>
      <c r="D1160" s="99" t="s">
        <v>17</v>
      </c>
      <c r="E1160" s="99" t="s">
        <v>6</v>
      </c>
      <c r="F1160" s="28" t="s">
        <v>6</v>
      </c>
      <c r="G1160" s="100">
        <v>1</v>
      </c>
      <c r="H1160" s="99" t="s">
        <v>5</v>
      </c>
      <c r="I1160" s="99" t="s">
        <v>182</v>
      </c>
      <c r="J1160" s="99"/>
      <c r="K1160" s="80">
        <f>SUM(K1161:K1163)</f>
        <v>638.79999999999995</v>
      </c>
    </row>
    <row r="1161" spans="1:11" s="18" customFormat="1" ht="31.5" hidden="1" customHeight="1" x14ac:dyDescent="0.2">
      <c r="A1161" s="142"/>
      <c r="B1161" s="1" t="s">
        <v>122</v>
      </c>
      <c r="C1161" s="100">
        <v>926</v>
      </c>
      <c r="D1161" s="99" t="s">
        <v>17</v>
      </c>
      <c r="E1161" s="99" t="s">
        <v>6</v>
      </c>
      <c r="F1161" s="28" t="s">
        <v>6</v>
      </c>
      <c r="G1161" s="100">
        <v>1</v>
      </c>
      <c r="H1161" s="99" t="s">
        <v>5</v>
      </c>
      <c r="I1161" s="99" t="s">
        <v>182</v>
      </c>
      <c r="J1161" s="99" t="s">
        <v>49</v>
      </c>
      <c r="K1161" s="80">
        <v>638.79999999999995</v>
      </c>
    </row>
    <row r="1162" spans="1:11" s="18" customFormat="1" ht="18" hidden="1" customHeight="1" x14ac:dyDescent="0.2">
      <c r="A1162" s="142"/>
      <c r="B1162" s="1" t="s">
        <v>55</v>
      </c>
      <c r="C1162" s="100">
        <v>926</v>
      </c>
      <c r="D1162" s="99" t="s">
        <v>17</v>
      </c>
      <c r="E1162" s="99" t="s">
        <v>6</v>
      </c>
      <c r="F1162" s="28" t="s">
        <v>6</v>
      </c>
      <c r="G1162" s="100">
        <v>1</v>
      </c>
      <c r="H1162" s="99" t="s">
        <v>5</v>
      </c>
      <c r="I1162" s="99" t="s">
        <v>182</v>
      </c>
      <c r="J1162" s="99" t="s">
        <v>56</v>
      </c>
      <c r="K1162" s="80"/>
    </row>
    <row r="1163" spans="1:11" s="18" customFormat="1" ht="31.5" hidden="1" customHeight="1" x14ac:dyDescent="0.2">
      <c r="A1163" s="142"/>
      <c r="B1163" s="34" t="s">
        <v>120</v>
      </c>
      <c r="C1163" s="100">
        <v>926</v>
      </c>
      <c r="D1163" s="99" t="s">
        <v>17</v>
      </c>
      <c r="E1163" s="99" t="s">
        <v>6</v>
      </c>
      <c r="F1163" s="28" t="s">
        <v>6</v>
      </c>
      <c r="G1163" s="100">
        <v>1</v>
      </c>
      <c r="H1163" s="99" t="s">
        <v>5</v>
      </c>
      <c r="I1163" s="99" t="s">
        <v>182</v>
      </c>
      <c r="J1163" s="99" t="s">
        <v>59</v>
      </c>
      <c r="K1163" s="80"/>
    </row>
    <row r="1164" spans="1:11" s="18" customFormat="1" ht="47.25" hidden="1" customHeight="1" x14ac:dyDescent="0.2">
      <c r="A1164" s="142"/>
      <c r="B1164" s="44" t="s">
        <v>166</v>
      </c>
      <c r="C1164" s="100">
        <v>926</v>
      </c>
      <c r="D1164" s="99" t="s">
        <v>17</v>
      </c>
      <c r="E1164" s="99" t="s">
        <v>6</v>
      </c>
      <c r="F1164" s="28" t="s">
        <v>6</v>
      </c>
      <c r="G1164" s="100">
        <v>1</v>
      </c>
      <c r="H1164" s="99" t="s">
        <v>5</v>
      </c>
      <c r="I1164" s="99" t="s">
        <v>142</v>
      </c>
      <c r="J1164" s="99"/>
      <c r="K1164" s="80">
        <f>SUM(K1165)</f>
        <v>342</v>
      </c>
    </row>
    <row r="1165" spans="1:11" s="18" customFormat="1" ht="50.25" hidden="1" customHeight="1" x14ac:dyDescent="0.2">
      <c r="A1165" s="142"/>
      <c r="B1165" s="1" t="s">
        <v>121</v>
      </c>
      <c r="C1165" s="100">
        <v>926</v>
      </c>
      <c r="D1165" s="99" t="s">
        <v>17</v>
      </c>
      <c r="E1165" s="99" t="s">
        <v>6</v>
      </c>
      <c r="F1165" s="28" t="s">
        <v>6</v>
      </c>
      <c r="G1165" s="100">
        <v>1</v>
      </c>
      <c r="H1165" s="99" t="s">
        <v>5</v>
      </c>
      <c r="I1165" s="99" t="s">
        <v>142</v>
      </c>
      <c r="J1165" s="99" t="s">
        <v>48</v>
      </c>
      <c r="K1165" s="80">
        <v>342</v>
      </c>
    </row>
    <row r="1166" spans="1:11" s="18" customFormat="1" ht="157.5" hidden="1" customHeight="1" x14ac:dyDescent="0.2">
      <c r="A1166" s="142"/>
      <c r="B1166" s="3" t="s">
        <v>440</v>
      </c>
      <c r="C1166" s="100">
        <v>926</v>
      </c>
      <c r="D1166" s="99" t="s">
        <v>17</v>
      </c>
      <c r="E1166" s="99" t="s">
        <v>6</v>
      </c>
      <c r="F1166" s="28" t="s">
        <v>6</v>
      </c>
      <c r="G1166" s="100">
        <v>1</v>
      </c>
      <c r="H1166" s="99" t="s">
        <v>6</v>
      </c>
      <c r="I1166" s="99"/>
      <c r="J1166" s="99"/>
      <c r="K1166" s="80">
        <f>SUM(K1167)</f>
        <v>3296</v>
      </c>
    </row>
    <row r="1167" spans="1:11" s="18" customFormat="1" ht="18" hidden="1" customHeight="1" x14ac:dyDescent="0.2">
      <c r="A1167" s="142"/>
      <c r="B1167" s="1" t="s">
        <v>441</v>
      </c>
      <c r="C1167" s="100">
        <v>926</v>
      </c>
      <c r="D1167" s="99" t="s">
        <v>17</v>
      </c>
      <c r="E1167" s="99" t="s">
        <v>6</v>
      </c>
      <c r="F1167" s="28" t="s">
        <v>6</v>
      </c>
      <c r="G1167" s="100">
        <v>1</v>
      </c>
      <c r="H1167" s="99" t="s">
        <v>6</v>
      </c>
      <c r="I1167" s="99" t="s">
        <v>182</v>
      </c>
      <c r="J1167" s="99"/>
      <c r="K1167" s="80">
        <f>SUM(K1168:K1170)</f>
        <v>3296</v>
      </c>
    </row>
    <row r="1168" spans="1:11" s="18" customFormat="1" ht="31.5" hidden="1" customHeight="1" x14ac:dyDescent="0.2">
      <c r="A1168" s="142"/>
      <c r="B1168" s="1" t="s">
        <v>122</v>
      </c>
      <c r="C1168" s="100">
        <v>926</v>
      </c>
      <c r="D1168" s="99" t="s">
        <v>17</v>
      </c>
      <c r="E1168" s="99" t="s">
        <v>6</v>
      </c>
      <c r="F1168" s="28" t="s">
        <v>6</v>
      </c>
      <c r="G1168" s="100">
        <v>1</v>
      </c>
      <c r="H1168" s="99" t="s">
        <v>6</v>
      </c>
      <c r="I1168" s="99" t="s">
        <v>182</v>
      </c>
      <c r="J1168" s="99" t="s">
        <v>49</v>
      </c>
      <c r="K1168" s="80">
        <f>550+2200</f>
        <v>2750</v>
      </c>
    </row>
    <row r="1169" spans="1:11" s="18" customFormat="1" ht="18" hidden="1" customHeight="1" x14ac:dyDescent="0.2">
      <c r="A1169" s="142"/>
      <c r="B1169" s="1" t="s">
        <v>55</v>
      </c>
      <c r="C1169" s="100">
        <v>926</v>
      </c>
      <c r="D1169" s="99" t="s">
        <v>17</v>
      </c>
      <c r="E1169" s="99" t="s">
        <v>6</v>
      </c>
      <c r="F1169" s="28" t="s">
        <v>6</v>
      </c>
      <c r="G1169" s="100">
        <v>1</v>
      </c>
      <c r="H1169" s="99" t="s">
        <v>6</v>
      </c>
      <c r="I1169" s="99" t="s">
        <v>182</v>
      </c>
      <c r="J1169" s="99" t="s">
        <v>56</v>
      </c>
      <c r="K1169" s="80">
        <v>546</v>
      </c>
    </row>
    <row r="1170" spans="1:11" s="18" customFormat="1" ht="31.5" hidden="1" customHeight="1" x14ac:dyDescent="0.2">
      <c r="A1170" s="142"/>
      <c r="B1170" s="34" t="s">
        <v>120</v>
      </c>
      <c r="C1170" s="100">
        <v>926</v>
      </c>
      <c r="D1170" s="99" t="s">
        <v>17</v>
      </c>
      <c r="E1170" s="99" t="s">
        <v>6</v>
      </c>
      <c r="F1170" s="28" t="s">
        <v>6</v>
      </c>
      <c r="G1170" s="100">
        <v>1</v>
      </c>
      <c r="H1170" s="99" t="s">
        <v>6</v>
      </c>
      <c r="I1170" s="99" t="s">
        <v>182</v>
      </c>
      <c r="J1170" s="99" t="s">
        <v>59</v>
      </c>
      <c r="K1170" s="80"/>
    </row>
    <row r="1171" spans="1:11" s="18" customFormat="1" ht="31.5" hidden="1" customHeight="1" x14ac:dyDescent="0.2">
      <c r="A1171" s="142"/>
      <c r="B1171" s="31" t="s">
        <v>421</v>
      </c>
      <c r="C1171" s="100">
        <v>926</v>
      </c>
      <c r="D1171" s="99" t="s">
        <v>17</v>
      </c>
      <c r="E1171" s="99" t="s">
        <v>6</v>
      </c>
      <c r="F1171" s="28" t="s">
        <v>6</v>
      </c>
      <c r="G1171" s="100">
        <v>1</v>
      </c>
      <c r="H1171" s="99" t="s">
        <v>7</v>
      </c>
      <c r="I1171" s="99"/>
      <c r="J1171" s="99"/>
      <c r="K1171" s="80">
        <f>SUM(K1172)</f>
        <v>0</v>
      </c>
    </row>
    <row r="1172" spans="1:11" s="18" customFormat="1" ht="18" hidden="1" customHeight="1" x14ac:dyDescent="0.2">
      <c r="A1172" s="142"/>
      <c r="B1172" s="1" t="s">
        <v>441</v>
      </c>
      <c r="C1172" s="100">
        <v>926</v>
      </c>
      <c r="D1172" s="99" t="s">
        <v>17</v>
      </c>
      <c r="E1172" s="99" t="s">
        <v>6</v>
      </c>
      <c r="F1172" s="28" t="s">
        <v>6</v>
      </c>
      <c r="G1172" s="100">
        <v>1</v>
      </c>
      <c r="H1172" s="99" t="s">
        <v>7</v>
      </c>
      <c r="I1172" s="99" t="s">
        <v>182</v>
      </c>
      <c r="J1172" s="99"/>
      <c r="K1172" s="80">
        <f>SUM(K1173+K1174)</f>
        <v>0</v>
      </c>
    </row>
    <row r="1173" spans="1:11" s="18" customFormat="1" ht="31.5" hidden="1" customHeight="1" x14ac:dyDescent="0.2">
      <c r="A1173" s="142"/>
      <c r="B1173" s="1" t="s">
        <v>122</v>
      </c>
      <c r="C1173" s="100">
        <v>926</v>
      </c>
      <c r="D1173" s="99" t="s">
        <v>17</v>
      </c>
      <c r="E1173" s="99" t="s">
        <v>6</v>
      </c>
      <c r="F1173" s="28" t="s">
        <v>6</v>
      </c>
      <c r="G1173" s="100">
        <v>1</v>
      </c>
      <c r="H1173" s="99" t="s">
        <v>7</v>
      </c>
      <c r="I1173" s="99" t="s">
        <v>182</v>
      </c>
      <c r="J1173" s="99" t="s">
        <v>49</v>
      </c>
      <c r="K1173" s="80">
        <f>180-180</f>
        <v>0</v>
      </c>
    </row>
    <row r="1174" spans="1:11" s="18" customFormat="1" ht="31.5" hidden="1" customHeight="1" x14ac:dyDescent="0.2">
      <c r="A1174" s="142"/>
      <c r="B1174" s="34" t="s">
        <v>120</v>
      </c>
      <c r="C1174" s="100">
        <v>926</v>
      </c>
      <c r="D1174" s="99" t="s">
        <v>17</v>
      </c>
      <c r="E1174" s="99" t="s">
        <v>6</v>
      </c>
      <c r="F1174" s="28" t="s">
        <v>6</v>
      </c>
      <c r="G1174" s="100">
        <v>1</v>
      </c>
      <c r="H1174" s="99" t="s">
        <v>7</v>
      </c>
      <c r="I1174" s="99" t="s">
        <v>182</v>
      </c>
      <c r="J1174" s="99" t="s">
        <v>59</v>
      </c>
      <c r="K1174" s="80"/>
    </row>
    <row r="1175" spans="1:11" s="18" customFormat="1" ht="31.5" hidden="1" customHeight="1" x14ac:dyDescent="0.2">
      <c r="A1175" s="142"/>
      <c r="B1175" s="1" t="s">
        <v>274</v>
      </c>
      <c r="C1175" s="100">
        <v>926</v>
      </c>
      <c r="D1175" s="99" t="s">
        <v>17</v>
      </c>
      <c r="E1175" s="99" t="s">
        <v>6</v>
      </c>
      <c r="F1175" s="28" t="s">
        <v>70</v>
      </c>
      <c r="G1175" s="100"/>
      <c r="H1175" s="99"/>
      <c r="I1175" s="99"/>
      <c r="J1175" s="99"/>
      <c r="K1175" s="80">
        <f>K1180+K1176</f>
        <v>7284.7000000000007</v>
      </c>
    </row>
    <row r="1176" spans="1:11" s="18" customFormat="1" ht="47.25" hidden="1" customHeight="1" x14ac:dyDescent="0.2">
      <c r="A1176" s="142"/>
      <c r="B1176" s="1" t="s">
        <v>322</v>
      </c>
      <c r="C1176" s="100">
        <v>926</v>
      </c>
      <c r="D1176" s="99" t="s">
        <v>17</v>
      </c>
      <c r="E1176" s="99" t="s">
        <v>6</v>
      </c>
      <c r="F1176" s="28" t="s">
        <v>70</v>
      </c>
      <c r="G1176" s="28" t="s">
        <v>90</v>
      </c>
      <c r="H1176" s="28"/>
      <c r="I1176" s="28"/>
      <c r="J1176" s="28"/>
      <c r="K1176" s="80">
        <f>K1177</f>
        <v>1121</v>
      </c>
    </row>
    <row r="1177" spans="1:11" s="18" customFormat="1" ht="47.25" hidden="1" customHeight="1" x14ac:dyDescent="0.2">
      <c r="A1177" s="142"/>
      <c r="B1177" s="1" t="s">
        <v>323</v>
      </c>
      <c r="C1177" s="100">
        <v>926</v>
      </c>
      <c r="D1177" s="99" t="s">
        <v>17</v>
      </c>
      <c r="E1177" s="99" t="s">
        <v>6</v>
      </c>
      <c r="F1177" s="28" t="s">
        <v>70</v>
      </c>
      <c r="G1177" s="28" t="s">
        <v>90</v>
      </c>
      <c r="H1177" s="28" t="s">
        <v>2</v>
      </c>
      <c r="I1177" s="28"/>
      <c r="J1177" s="28"/>
      <c r="K1177" s="80">
        <f>K1178</f>
        <v>1121</v>
      </c>
    </row>
    <row r="1178" spans="1:11" s="18" customFormat="1" ht="78.75" hidden="1" customHeight="1" x14ac:dyDescent="0.2">
      <c r="A1178" s="142"/>
      <c r="B1178" s="1" t="s">
        <v>324</v>
      </c>
      <c r="C1178" s="100">
        <v>926</v>
      </c>
      <c r="D1178" s="99" t="s">
        <v>17</v>
      </c>
      <c r="E1178" s="99" t="s">
        <v>6</v>
      </c>
      <c r="F1178" s="28" t="s">
        <v>70</v>
      </c>
      <c r="G1178" s="28" t="s">
        <v>90</v>
      </c>
      <c r="H1178" s="28" t="s">
        <v>2</v>
      </c>
      <c r="I1178" s="28" t="s">
        <v>273</v>
      </c>
      <c r="J1178" s="28"/>
      <c r="K1178" s="80">
        <f>K1179</f>
        <v>1121</v>
      </c>
    </row>
    <row r="1179" spans="1:11" s="18" customFormat="1" ht="31.5" hidden="1" customHeight="1" x14ac:dyDescent="0.2">
      <c r="A1179" s="142"/>
      <c r="B1179" s="1" t="s">
        <v>122</v>
      </c>
      <c r="C1179" s="100">
        <v>926</v>
      </c>
      <c r="D1179" s="99" t="s">
        <v>17</v>
      </c>
      <c r="E1179" s="99" t="s">
        <v>6</v>
      </c>
      <c r="F1179" s="28" t="s">
        <v>70</v>
      </c>
      <c r="G1179" s="28" t="s">
        <v>90</v>
      </c>
      <c r="H1179" s="28" t="s">
        <v>2</v>
      </c>
      <c r="I1179" s="28" t="s">
        <v>273</v>
      </c>
      <c r="J1179" s="28" t="s">
        <v>49</v>
      </c>
      <c r="K1179" s="80">
        <f>300+200+120+288+88+40+85</f>
        <v>1121</v>
      </c>
    </row>
    <row r="1180" spans="1:11" s="18" customFormat="1" ht="31.5" hidden="1" customHeight="1" x14ac:dyDescent="0.2">
      <c r="A1180" s="142"/>
      <c r="B1180" s="1" t="s">
        <v>325</v>
      </c>
      <c r="C1180" s="100">
        <v>926</v>
      </c>
      <c r="D1180" s="99" t="s">
        <v>17</v>
      </c>
      <c r="E1180" s="99" t="s">
        <v>6</v>
      </c>
      <c r="F1180" s="28" t="s">
        <v>70</v>
      </c>
      <c r="G1180" s="97">
        <v>2</v>
      </c>
      <c r="H1180" s="28"/>
      <c r="I1180" s="28"/>
      <c r="J1180" s="28"/>
      <c r="K1180" s="80">
        <f>K1181</f>
        <v>6163.7000000000007</v>
      </c>
    </row>
    <row r="1181" spans="1:11" s="18" customFormat="1" ht="80.25" hidden="1" customHeight="1" x14ac:dyDescent="0.2">
      <c r="A1181" s="142"/>
      <c r="B1181" s="48" t="s">
        <v>497</v>
      </c>
      <c r="C1181" s="100">
        <v>926</v>
      </c>
      <c r="D1181" s="99" t="s">
        <v>17</v>
      </c>
      <c r="E1181" s="99" t="s">
        <v>6</v>
      </c>
      <c r="F1181" s="28" t="s">
        <v>70</v>
      </c>
      <c r="G1181" s="97">
        <v>2</v>
      </c>
      <c r="H1181" s="28" t="s">
        <v>2</v>
      </c>
      <c r="I1181" s="28"/>
      <c r="J1181" s="28"/>
      <c r="K1181" s="80">
        <f>K1182</f>
        <v>6163.7000000000007</v>
      </c>
    </row>
    <row r="1182" spans="1:11" s="18" customFormat="1" ht="47.25" hidden="1" customHeight="1" x14ac:dyDescent="0.2">
      <c r="A1182" s="142"/>
      <c r="B1182" s="1" t="s">
        <v>500</v>
      </c>
      <c r="C1182" s="100">
        <v>926</v>
      </c>
      <c r="D1182" s="99" t="s">
        <v>17</v>
      </c>
      <c r="E1182" s="99" t="s">
        <v>6</v>
      </c>
      <c r="F1182" s="28" t="s">
        <v>70</v>
      </c>
      <c r="G1182" s="97">
        <v>2</v>
      </c>
      <c r="H1182" s="28" t="s">
        <v>2</v>
      </c>
      <c r="I1182" s="28" t="s">
        <v>154</v>
      </c>
      <c r="J1182" s="28"/>
      <c r="K1182" s="80">
        <f>K1183</f>
        <v>6163.7000000000007</v>
      </c>
    </row>
    <row r="1183" spans="1:11" s="18" customFormat="1" ht="31.5" hidden="1" customHeight="1" x14ac:dyDescent="0.2">
      <c r="A1183" s="142"/>
      <c r="B1183" s="1" t="s">
        <v>122</v>
      </c>
      <c r="C1183" s="100">
        <v>926</v>
      </c>
      <c r="D1183" s="99" t="s">
        <v>17</v>
      </c>
      <c r="E1183" s="99" t="s">
        <v>6</v>
      </c>
      <c r="F1183" s="28" t="s">
        <v>70</v>
      </c>
      <c r="G1183" s="97">
        <v>2</v>
      </c>
      <c r="H1183" s="28" t="s">
        <v>2</v>
      </c>
      <c r="I1183" s="28" t="s">
        <v>154</v>
      </c>
      <c r="J1183" s="28" t="s">
        <v>49</v>
      </c>
      <c r="K1183" s="80">
        <f>50+170+93.2+15+110+15+20+830+48+83+83+184.5+15+15+103+15+15+15+50+50+15+150+2652.4+15+1086.1+15+15+100+40.5+15+50+15+15</f>
        <v>6163.7000000000007</v>
      </c>
    </row>
    <row r="1184" spans="1:11" s="18" customFormat="1" ht="47.25" hidden="1" customHeight="1" x14ac:dyDescent="0.2">
      <c r="A1184" s="142">
        <v>11</v>
      </c>
      <c r="B1184" s="49" t="s">
        <v>461</v>
      </c>
      <c r="C1184" s="99">
        <v>929</v>
      </c>
      <c r="D1184" s="99"/>
      <c r="E1184" s="28"/>
      <c r="F1184" s="28"/>
      <c r="G1184" s="28"/>
      <c r="H1184" s="28"/>
      <c r="I1184" s="28"/>
      <c r="J1184" s="28"/>
      <c r="K1184" s="80">
        <f>SUM(K1202+K1185+K1195)</f>
        <v>244608</v>
      </c>
    </row>
    <row r="1185" spans="1:11" s="18" customFormat="1" ht="18" hidden="1" customHeight="1" x14ac:dyDescent="0.2">
      <c r="A1185" s="142"/>
      <c r="B1185" s="1" t="s">
        <v>14</v>
      </c>
      <c r="C1185" s="100">
        <v>929</v>
      </c>
      <c r="D1185" s="28" t="s">
        <v>5</v>
      </c>
      <c r="E1185" s="99"/>
      <c r="F1185" s="99"/>
      <c r="G1185" s="100"/>
      <c r="H1185" s="99"/>
      <c r="I1185" s="99"/>
      <c r="J1185" s="99"/>
      <c r="K1185" s="80">
        <f>SUM(K1186)</f>
        <v>114</v>
      </c>
    </row>
    <row r="1186" spans="1:11" s="18" customFormat="1" ht="31.5" hidden="1" customHeight="1" x14ac:dyDescent="0.2">
      <c r="A1186" s="142"/>
      <c r="B1186" s="1" t="s">
        <v>129</v>
      </c>
      <c r="C1186" s="100">
        <v>929</v>
      </c>
      <c r="D1186" s="99" t="s">
        <v>5</v>
      </c>
      <c r="E1186" s="99" t="s">
        <v>10</v>
      </c>
      <c r="F1186" s="99"/>
      <c r="G1186" s="100"/>
      <c r="H1186" s="99"/>
      <c r="I1186" s="99"/>
      <c r="J1186" s="99"/>
      <c r="K1186" s="80">
        <f>K1187</f>
        <v>114</v>
      </c>
    </row>
    <row r="1187" spans="1:11" s="18" customFormat="1" ht="18" hidden="1" customHeight="1" x14ac:dyDescent="0.2">
      <c r="A1187" s="142"/>
      <c r="B1187" s="1" t="s">
        <v>338</v>
      </c>
      <c r="C1187" s="100">
        <v>929</v>
      </c>
      <c r="D1187" s="99" t="s">
        <v>5</v>
      </c>
      <c r="E1187" s="99" t="s">
        <v>10</v>
      </c>
      <c r="F1187" s="99" t="s">
        <v>83</v>
      </c>
      <c r="G1187" s="100"/>
      <c r="H1187" s="99"/>
      <c r="I1187" s="99"/>
      <c r="J1187" s="99"/>
      <c r="K1187" s="80">
        <f>K1188</f>
        <v>114</v>
      </c>
    </row>
    <row r="1188" spans="1:11" s="18" customFormat="1" ht="47.25" hidden="1" customHeight="1" x14ac:dyDescent="0.2">
      <c r="A1188" s="142"/>
      <c r="B1188" s="31" t="s">
        <v>339</v>
      </c>
      <c r="C1188" s="100">
        <v>929</v>
      </c>
      <c r="D1188" s="99" t="s">
        <v>5</v>
      </c>
      <c r="E1188" s="99" t="s">
        <v>10</v>
      </c>
      <c r="F1188" s="99" t="s">
        <v>83</v>
      </c>
      <c r="G1188" s="100">
        <v>2</v>
      </c>
      <c r="H1188" s="99"/>
      <c r="I1188" s="99"/>
      <c r="J1188" s="99"/>
      <c r="K1188" s="80">
        <f>K1189+K1193</f>
        <v>114</v>
      </c>
    </row>
    <row r="1189" spans="1:11" s="18" customFormat="1" ht="38.25" hidden="1" customHeight="1" x14ac:dyDescent="0.2">
      <c r="A1189" s="142"/>
      <c r="B1189" s="31" t="s">
        <v>130</v>
      </c>
      <c r="C1189" s="100">
        <v>929</v>
      </c>
      <c r="D1189" s="99" t="s">
        <v>5</v>
      </c>
      <c r="E1189" s="99" t="s">
        <v>10</v>
      </c>
      <c r="F1189" s="99" t="s">
        <v>83</v>
      </c>
      <c r="G1189" s="100">
        <v>2</v>
      </c>
      <c r="H1189" s="99" t="s">
        <v>2</v>
      </c>
      <c r="I1189" s="99"/>
      <c r="J1189" s="99"/>
      <c r="K1189" s="80">
        <f>K1190</f>
        <v>71.5</v>
      </c>
    </row>
    <row r="1190" spans="1:11" s="18" customFormat="1" ht="31.5" hidden="1" customHeight="1" x14ac:dyDescent="0.2">
      <c r="A1190" s="142"/>
      <c r="B1190" s="31" t="s">
        <v>131</v>
      </c>
      <c r="C1190" s="100">
        <v>929</v>
      </c>
      <c r="D1190" s="99" t="s">
        <v>5</v>
      </c>
      <c r="E1190" s="99" t="s">
        <v>10</v>
      </c>
      <c r="F1190" s="99" t="s">
        <v>83</v>
      </c>
      <c r="G1190" s="100">
        <v>2</v>
      </c>
      <c r="H1190" s="99" t="s">
        <v>2</v>
      </c>
      <c r="I1190" s="99" t="s">
        <v>134</v>
      </c>
      <c r="J1190" s="99"/>
      <c r="K1190" s="80">
        <f>K1191+K1192</f>
        <v>71.5</v>
      </c>
    </row>
    <row r="1191" spans="1:11" s="18" customFormat="1" ht="31.5" hidden="1" customHeight="1" x14ac:dyDescent="0.2">
      <c r="A1191" s="142"/>
      <c r="B1191" s="1" t="s">
        <v>122</v>
      </c>
      <c r="C1191" s="100">
        <v>929</v>
      </c>
      <c r="D1191" s="99" t="s">
        <v>5</v>
      </c>
      <c r="E1191" s="99" t="s">
        <v>10</v>
      </c>
      <c r="F1191" s="99" t="s">
        <v>83</v>
      </c>
      <c r="G1191" s="100">
        <v>2</v>
      </c>
      <c r="H1191" s="99" t="s">
        <v>2</v>
      </c>
      <c r="I1191" s="99" t="s">
        <v>134</v>
      </c>
      <c r="J1191" s="99" t="s">
        <v>49</v>
      </c>
      <c r="K1191" s="80">
        <f>71.5</f>
        <v>71.5</v>
      </c>
    </row>
    <row r="1192" spans="1:11" s="18" customFormat="1" ht="18" hidden="1" customHeight="1" x14ac:dyDescent="0.2">
      <c r="A1192" s="142"/>
      <c r="B1192" s="1" t="s">
        <v>55</v>
      </c>
      <c r="C1192" s="100">
        <v>929</v>
      </c>
      <c r="D1192" s="99" t="s">
        <v>5</v>
      </c>
      <c r="E1192" s="99" t="s">
        <v>10</v>
      </c>
      <c r="F1192" s="99" t="s">
        <v>83</v>
      </c>
      <c r="G1192" s="100">
        <v>2</v>
      </c>
      <c r="H1192" s="99" t="s">
        <v>2</v>
      </c>
      <c r="I1192" s="99" t="s">
        <v>134</v>
      </c>
      <c r="J1192" s="99" t="s">
        <v>56</v>
      </c>
      <c r="K1192" s="80"/>
    </row>
    <row r="1193" spans="1:11" s="18" customFormat="1" ht="31.9" hidden="1" customHeight="1" x14ac:dyDescent="0.2">
      <c r="A1193" s="142"/>
      <c r="B1193" s="1" t="s">
        <v>132</v>
      </c>
      <c r="C1193" s="100">
        <v>929</v>
      </c>
      <c r="D1193" s="99" t="s">
        <v>5</v>
      </c>
      <c r="E1193" s="99" t="s">
        <v>10</v>
      </c>
      <c r="F1193" s="99" t="s">
        <v>83</v>
      </c>
      <c r="G1193" s="100">
        <v>2</v>
      </c>
      <c r="H1193" s="99" t="s">
        <v>2</v>
      </c>
      <c r="I1193" s="99" t="s">
        <v>135</v>
      </c>
      <c r="J1193" s="99"/>
      <c r="K1193" s="80">
        <f>K1194</f>
        <v>42.5</v>
      </c>
    </row>
    <row r="1194" spans="1:11" s="18" customFormat="1" ht="36" hidden="1" customHeight="1" x14ac:dyDescent="0.2">
      <c r="A1194" s="142"/>
      <c r="B1194" s="1" t="s">
        <v>122</v>
      </c>
      <c r="C1194" s="100">
        <v>929</v>
      </c>
      <c r="D1194" s="99" t="s">
        <v>5</v>
      </c>
      <c r="E1194" s="99" t="s">
        <v>10</v>
      </c>
      <c r="F1194" s="99" t="s">
        <v>83</v>
      </c>
      <c r="G1194" s="100">
        <v>2</v>
      </c>
      <c r="H1194" s="99" t="s">
        <v>2</v>
      </c>
      <c r="I1194" s="99" t="s">
        <v>135</v>
      </c>
      <c r="J1194" s="99" t="s">
        <v>49</v>
      </c>
      <c r="K1194" s="80">
        <v>42.5</v>
      </c>
    </row>
    <row r="1195" spans="1:11" s="18" customFormat="1" ht="18" hidden="1" customHeight="1" x14ac:dyDescent="0.2">
      <c r="A1195" s="142"/>
      <c r="B1195" s="1" t="s">
        <v>18</v>
      </c>
      <c r="C1195" s="100">
        <v>929</v>
      </c>
      <c r="D1195" s="99" t="s">
        <v>8</v>
      </c>
      <c r="E1195" s="99"/>
      <c r="F1195" s="99"/>
      <c r="G1195" s="100"/>
      <c r="H1195" s="99"/>
      <c r="I1195" s="99"/>
      <c r="J1195" s="99"/>
      <c r="K1195" s="80">
        <f>SUM(K1196)</f>
        <v>14</v>
      </c>
    </row>
    <row r="1196" spans="1:11" s="18" customFormat="1" ht="17.25" hidden="1" customHeight="1" x14ac:dyDescent="0.2">
      <c r="A1196" s="142"/>
      <c r="B1196" s="1" t="s">
        <v>229</v>
      </c>
      <c r="C1196" s="100">
        <v>929</v>
      </c>
      <c r="D1196" s="99" t="s">
        <v>8</v>
      </c>
      <c r="E1196" s="28" t="s">
        <v>7</v>
      </c>
      <c r="F1196" s="28"/>
      <c r="G1196" s="28"/>
      <c r="H1196" s="28"/>
      <c r="I1196" s="28"/>
      <c r="J1196" s="99"/>
      <c r="K1196" s="80">
        <f t="shared" ref="K1196:K1199" si="46">SUM(K1197)</f>
        <v>14</v>
      </c>
    </row>
    <row r="1197" spans="1:11" s="18" customFormat="1" ht="18" hidden="1" customHeight="1" x14ac:dyDescent="0.2">
      <c r="A1197" s="142"/>
      <c r="B1197" s="49" t="s">
        <v>382</v>
      </c>
      <c r="C1197" s="100">
        <v>929</v>
      </c>
      <c r="D1197" s="28" t="s">
        <v>8</v>
      </c>
      <c r="E1197" s="28" t="s">
        <v>7</v>
      </c>
      <c r="F1197" s="28" t="s">
        <v>7</v>
      </c>
      <c r="G1197" s="28"/>
      <c r="H1197" s="28"/>
      <c r="I1197" s="28"/>
      <c r="J1197" s="99"/>
      <c r="K1197" s="80">
        <f t="shared" si="46"/>
        <v>14</v>
      </c>
    </row>
    <row r="1198" spans="1:11" s="18" customFormat="1" ht="47.25" hidden="1" customHeight="1" x14ac:dyDescent="0.2">
      <c r="A1198" s="142"/>
      <c r="B1198" s="49" t="s">
        <v>169</v>
      </c>
      <c r="C1198" s="100">
        <v>929</v>
      </c>
      <c r="D1198" s="28" t="s">
        <v>8</v>
      </c>
      <c r="E1198" s="28" t="s">
        <v>7</v>
      </c>
      <c r="F1198" s="28" t="s">
        <v>7</v>
      </c>
      <c r="G1198" s="28" t="s">
        <v>90</v>
      </c>
      <c r="H1198" s="28"/>
      <c r="I1198" s="28"/>
      <c r="J1198" s="99"/>
      <c r="K1198" s="80">
        <f t="shared" si="46"/>
        <v>14</v>
      </c>
    </row>
    <row r="1199" spans="1:11" s="18" customFormat="1" ht="47.25" hidden="1" customHeight="1" x14ac:dyDescent="0.2">
      <c r="A1199" s="142"/>
      <c r="B1199" s="49" t="s">
        <v>383</v>
      </c>
      <c r="C1199" s="100">
        <v>929</v>
      </c>
      <c r="D1199" s="28" t="s">
        <v>8</v>
      </c>
      <c r="E1199" s="28" t="s">
        <v>7</v>
      </c>
      <c r="F1199" s="28" t="s">
        <v>7</v>
      </c>
      <c r="G1199" s="28" t="s">
        <v>90</v>
      </c>
      <c r="H1199" s="28" t="s">
        <v>2</v>
      </c>
      <c r="I1199" s="28"/>
      <c r="J1199" s="99"/>
      <c r="K1199" s="80">
        <f t="shared" si="46"/>
        <v>14</v>
      </c>
    </row>
    <row r="1200" spans="1:11" s="18" customFormat="1" ht="18" hidden="1" customHeight="1" x14ac:dyDescent="0.2">
      <c r="A1200" s="142"/>
      <c r="B1200" s="1" t="s">
        <v>231</v>
      </c>
      <c r="C1200" s="100">
        <v>929</v>
      </c>
      <c r="D1200" s="28" t="s">
        <v>8</v>
      </c>
      <c r="E1200" s="28" t="s">
        <v>7</v>
      </c>
      <c r="F1200" s="28" t="s">
        <v>7</v>
      </c>
      <c r="G1200" s="28" t="s">
        <v>90</v>
      </c>
      <c r="H1200" s="28" t="s">
        <v>2</v>
      </c>
      <c r="I1200" s="28" t="s">
        <v>230</v>
      </c>
      <c r="J1200" s="99"/>
      <c r="K1200" s="80">
        <f>SUM(K1201)</f>
        <v>14</v>
      </c>
    </row>
    <row r="1201" spans="1:11" s="18" customFormat="1" ht="31.5" hidden="1" customHeight="1" x14ac:dyDescent="0.2">
      <c r="A1201" s="142"/>
      <c r="B1201" s="1" t="s">
        <v>122</v>
      </c>
      <c r="C1201" s="100">
        <v>929</v>
      </c>
      <c r="D1201" s="28" t="s">
        <v>8</v>
      </c>
      <c r="E1201" s="28" t="s">
        <v>7</v>
      </c>
      <c r="F1201" s="28" t="s">
        <v>7</v>
      </c>
      <c r="G1201" s="28" t="s">
        <v>90</v>
      </c>
      <c r="H1201" s="28" t="s">
        <v>2</v>
      </c>
      <c r="I1201" s="28" t="s">
        <v>230</v>
      </c>
      <c r="J1201" s="99" t="s">
        <v>49</v>
      </c>
      <c r="K1201" s="80">
        <v>14</v>
      </c>
    </row>
    <row r="1202" spans="1:11" s="18" customFormat="1" ht="18" hidden="1" customHeight="1" x14ac:dyDescent="0.2">
      <c r="A1202" s="142"/>
      <c r="B1202" s="49" t="s">
        <v>61</v>
      </c>
      <c r="C1202" s="99" t="s">
        <v>31</v>
      </c>
      <c r="D1202" s="28" t="s">
        <v>23</v>
      </c>
      <c r="E1202" s="28"/>
      <c r="F1202" s="28"/>
      <c r="G1202" s="28"/>
      <c r="H1202" s="28"/>
      <c r="I1202" s="28"/>
      <c r="J1202" s="28"/>
      <c r="K1202" s="80">
        <f>SUM(K1203+K1247)</f>
        <v>244480</v>
      </c>
    </row>
    <row r="1203" spans="1:11" s="18" customFormat="1" ht="18" hidden="1" customHeight="1" x14ac:dyDescent="0.2">
      <c r="A1203" s="142"/>
      <c r="B1203" s="49" t="s">
        <v>258</v>
      </c>
      <c r="C1203" s="99">
        <v>929</v>
      </c>
      <c r="D1203" s="28" t="s">
        <v>23</v>
      </c>
      <c r="E1203" s="28" t="s">
        <v>5</v>
      </c>
      <c r="F1203" s="28"/>
      <c r="G1203" s="28"/>
      <c r="H1203" s="28"/>
      <c r="I1203" s="28"/>
      <c r="J1203" s="28"/>
      <c r="K1203" s="80">
        <f>SUM(K1204+K1238+Q1266)</f>
        <v>236348.9</v>
      </c>
    </row>
    <row r="1204" spans="1:11" s="18" customFormat="1" ht="18" hidden="1" customHeight="1" x14ac:dyDescent="0.2">
      <c r="A1204" s="142"/>
      <c r="B1204" s="31" t="s">
        <v>382</v>
      </c>
      <c r="C1204" s="99" t="s">
        <v>31</v>
      </c>
      <c r="D1204" s="28" t="s">
        <v>23</v>
      </c>
      <c r="E1204" s="28" t="s">
        <v>5</v>
      </c>
      <c r="F1204" s="28" t="s">
        <v>7</v>
      </c>
      <c r="G1204" s="28"/>
      <c r="H1204" s="28"/>
      <c r="I1204" s="28"/>
      <c r="J1204" s="28"/>
      <c r="K1204" s="80">
        <f>SUM(K1205+K1231)</f>
        <v>228984.1</v>
      </c>
    </row>
    <row r="1205" spans="1:11" s="18" customFormat="1" ht="18" hidden="1" customHeight="1" x14ac:dyDescent="0.2">
      <c r="A1205" s="142"/>
      <c r="B1205" s="1" t="s">
        <v>167</v>
      </c>
      <c r="C1205" s="99" t="s">
        <v>31</v>
      </c>
      <c r="D1205" s="99" t="s">
        <v>23</v>
      </c>
      <c r="E1205" s="28" t="s">
        <v>5</v>
      </c>
      <c r="F1205" s="28" t="s">
        <v>7</v>
      </c>
      <c r="G1205" s="28" t="s">
        <v>116</v>
      </c>
      <c r="H1205" s="28"/>
      <c r="I1205" s="28"/>
      <c r="J1205" s="28"/>
      <c r="K1205" s="80">
        <f>SUM(K1206)</f>
        <v>227359.1</v>
      </c>
    </row>
    <row r="1206" spans="1:11" s="18" customFormat="1" ht="31.5" hidden="1" customHeight="1" x14ac:dyDescent="0.2">
      <c r="A1206" s="142"/>
      <c r="B1206" s="1" t="s">
        <v>117</v>
      </c>
      <c r="C1206" s="99" t="s">
        <v>31</v>
      </c>
      <c r="D1206" s="28" t="s">
        <v>23</v>
      </c>
      <c r="E1206" s="28" t="s">
        <v>5</v>
      </c>
      <c r="F1206" s="28" t="s">
        <v>7</v>
      </c>
      <c r="G1206" s="28" t="s">
        <v>116</v>
      </c>
      <c r="H1206" s="28" t="s">
        <v>2</v>
      </c>
      <c r="I1206" s="28"/>
      <c r="J1206" s="28"/>
      <c r="K1206" s="80">
        <f>SUM(K1223+K1212+K1229+K1207+K1221+K1219+K1227+K1217+K1225)</f>
        <v>227359.1</v>
      </c>
    </row>
    <row r="1207" spans="1:11" s="18" customFormat="1" ht="47.25" hidden="1" customHeight="1" x14ac:dyDescent="0.2">
      <c r="A1207" s="142"/>
      <c r="B1207" s="1" t="s">
        <v>66</v>
      </c>
      <c r="C1207" s="99" t="s">
        <v>31</v>
      </c>
      <c r="D1207" s="28" t="s">
        <v>23</v>
      </c>
      <c r="E1207" s="28" t="s">
        <v>5</v>
      </c>
      <c r="F1207" s="28" t="s">
        <v>7</v>
      </c>
      <c r="G1207" s="28" t="s">
        <v>116</v>
      </c>
      <c r="H1207" s="28" t="s">
        <v>2</v>
      </c>
      <c r="I1207" s="28" t="s">
        <v>85</v>
      </c>
      <c r="J1207" s="28"/>
      <c r="K1207" s="80">
        <f>SUM(K1208:K1211)</f>
        <v>221143.9</v>
      </c>
    </row>
    <row r="1208" spans="1:11" s="18" customFormat="1" ht="47.25" hidden="1" customHeight="1" x14ac:dyDescent="0.2">
      <c r="A1208" s="142"/>
      <c r="B1208" s="3" t="s">
        <v>121</v>
      </c>
      <c r="C1208" s="99" t="s">
        <v>31</v>
      </c>
      <c r="D1208" s="28" t="s">
        <v>23</v>
      </c>
      <c r="E1208" s="28" t="s">
        <v>5</v>
      </c>
      <c r="F1208" s="28" t="s">
        <v>7</v>
      </c>
      <c r="G1208" s="28" t="s">
        <v>116</v>
      </c>
      <c r="H1208" s="28" t="s">
        <v>2</v>
      </c>
      <c r="I1208" s="28" t="s">
        <v>85</v>
      </c>
      <c r="J1208" s="28" t="s">
        <v>48</v>
      </c>
      <c r="K1208" s="80">
        <f>7927.3+31906</f>
        <v>39833.300000000003</v>
      </c>
    </row>
    <row r="1209" spans="1:11" s="18" customFormat="1" ht="31.5" hidden="1" customHeight="1" x14ac:dyDescent="0.2">
      <c r="A1209" s="142"/>
      <c r="B1209" s="1" t="s">
        <v>122</v>
      </c>
      <c r="C1209" s="99" t="s">
        <v>31</v>
      </c>
      <c r="D1209" s="28" t="s">
        <v>23</v>
      </c>
      <c r="E1209" s="28" t="s">
        <v>5</v>
      </c>
      <c r="F1209" s="28" t="s">
        <v>7</v>
      </c>
      <c r="G1209" s="28" t="s">
        <v>116</v>
      </c>
      <c r="H1209" s="28" t="s">
        <v>2</v>
      </c>
      <c r="I1209" s="28" t="s">
        <v>85</v>
      </c>
      <c r="J1209" s="28" t="s">
        <v>49</v>
      </c>
      <c r="K1209" s="80">
        <f>5436.6+1087.5</f>
        <v>6524.1</v>
      </c>
    </row>
    <row r="1210" spans="1:11" s="18" customFormat="1" ht="31.5" hidden="1" customHeight="1" x14ac:dyDescent="0.2">
      <c r="A1210" s="142"/>
      <c r="B1210" s="34" t="s">
        <v>120</v>
      </c>
      <c r="C1210" s="99" t="s">
        <v>31</v>
      </c>
      <c r="D1210" s="28" t="s">
        <v>23</v>
      </c>
      <c r="E1210" s="28" t="s">
        <v>5</v>
      </c>
      <c r="F1210" s="28" t="s">
        <v>7</v>
      </c>
      <c r="G1210" s="28" t="s">
        <v>116</v>
      </c>
      <c r="H1210" s="28" t="s">
        <v>2</v>
      </c>
      <c r="I1210" s="28" t="s">
        <v>85</v>
      </c>
      <c r="J1210" s="28" t="s">
        <v>59</v>
      </c>
      <c r="K1210" s="80">
        <f>174287.9+436</f>
        <v>174723.9</v>
      </c>
    </row>
    <row r="1211" spans="1:11" s="18" customFormat="1" ht="18" hidden="1" customHeight="1" x14ac:dyDescent="0.2">
      <c r="A1211" s="142"/>
      <c r="B1211" s="1" t="s">
        <v>50</v>
      </c>
      <c r="C1211" s="99" t="s">
        <v>31</v>
      </c>
      <c r="D1211" s="28" t="s">
        <v>23</v>
      </c>
      <c r="E1211" s="28" t="s">
        <v>5</v>
      </c>
      <c r="F1211" s="28" t="s">
        <v>7</v>
      </c>
      <c r="G1211" s="28" t="s">
        <v>116</v>
      </c>
      <c r="H1211" s="28" t="s">
        <v>2</v>
      </c>
      <c r="I1211" s="28" t="s">
        <v>85</v>
      </c>
      <c r="J1211" s="28" t="s">
        <v>51</v>
      </c>
      <c r="K1211" s="80">
        <f>32+30.6</f>
        <v>62.6</v>
      </c>
    </row>
    <row r="1212" spans="1:11" s="18" customFormat="1" ht="47.25" hidden="1" customHeight="1" x14ac:dyDescent="0.2">
      <c r="A1212" s="142"/>
      <c r="B1212" s="3" t="s">
        <v>384</v>
      </c>
      <c r="C1212" s="99" t="s">
        <v>31</v>
      </c>
      <c r="D1212" s="28" t="s">
        <v>23</v>
      </c>
      <c r="E1212" s="28" t="s">
        <v>5</v>
      </c>
      <c r="F1212" s="28" t="s">
        <v>7</v>
      </c>
      <c r="G1212" s="28" t="s">
        <v>116</v>
      </c>
      <c r="H1212" s="28" t="s">
        <v>2</v>
      </c>
      <c r="I1212" s="28" t="s">
        <v>150</v>
      </c>
      <c r="J1212" s="28"/>
      <c r="K1212" s="80">
        <f>SUM(K1213+K1214+K1215+K1216)</f>
        <v>1766</v>
      </c>
    </row>
    <row r="1213" spans="1:11" s="18" customFormat="1" ht="46.5" hidden="1" customHeight="1" x14ac:dyDescent="0.2">
      <c r="A1213" s="142"/>
      <c r="B1213" s="3" t="s">
        <v>121</v>
      </c>
      <c r="C1213" s="99" t="s">
        <v>31</v>
      </c>
      <c r="D1213" s="28" t="s">
        <v>23</v>
      </c>
      <c r="E1213" s="28" t="s">
        <v>5</v>
      </c>
      <c r="F1213" s="28" t="s">
        <v>7</v>
      </c>
      <c r="G1213" s="28" t="s">
        <v>116</v>
      </c>
      <c r="H1213" s="28" t="s">
        <v>2</v>
      </c>
      <c r="I1213" s="28" t="s">
        <v>150</v>
      </c>
      <c r="J1213" s="28" t="s">
        <v>48</v>
      </c>
      <c r="K1213" s="80"/>
    </row>
    <row r="1214" spans="1:11" s="18" customFormat="1" ht="31.5" hidden="1" customHeight="1" x14ac:dyDescent="0.2">
      <c r="A1214" s="142"/>
      <c r="B1214" s="1" t="s">
        <v>122</v>
      </c>
      <c r="C1214" s="99" t="s">
        <v>31</v>
      </c>
      <c r="D1214" s="28" t="s">
        <v>23</v>
      </c>
      <c r="E1214" s="28" t="s">
        <v>5</v>
      </c>
      <c r="F1214" s="28" t="s">
        <v>7</v>
      </c>
      <c r="G1214" s="28" t="s">
        <v>116</v>
      </c>
      <c r="H1214" s="28" t="s">
        <v>2</v>
      </c>
      <c r="I1214" s="28" t="s">
        <v>150</v>
      </c>
      <c r="J1214" s="28" t="s">
        <v>49</v>
      </c>
      <c r="K1214" s="80">
        <v>750</v>
      </c>
    </row>
    <row r="1215" spans="1:11" s="18" customFormat="1" ht="18" hidden="1" customHeight="1" x14ac:dyDescent="0.2">
      <c r="A1215" s="142"/>
      <c r="B1215" s="3" t="s">
        <v>55</v>
      </c>
      <c r="C1215" s="99" t="s">
        <v>31</v>
      </c>
      <c r="D1215" s="28" t="s">
        <v>23</v>
      </c>
      <c r="E1215" s="28" t="s">
        <v>5</v>
      </c>
      <c r="F1215" s="28" t="s">
        <v>7</v>
      </c>
      <c r="G1215" s="28" t="s">
        <v>116</v>
      </c>
      <c r="H1215" s="28" t="s">
        <v>2</v>
      </c>
      <c r="I1215" s="28" t="s">
        <v>150</v>
      </c>
      <c r="J1215" s="28" t="s">
        <v>56</v>
      </c>
      <c r="K1215" s="80">
        <v>1016</v>
      </c>
    </row>
    <row r="1216" spans="1:11" s="18" customFormat="1" ht="31.5" hidden="1" customHeight="1" x14ac:dyDescent="0.2">
      <c r="A1216" s="142"/>
      <c r="B1216" s="34" t="s">
        <v>120</v>
      </c>
      <c r="C1216" s="99" t="s">
        <v>31</v>
      </c>
      <c r="D1216" s="28" t="s">
        <v>23</v>
      </c>
      <c r="E1216" s="28" t="s">
        <v>5</v>
      </c>
      <c r="F1216" s="28" t="s">
        <v>7</v>
      </c>
      <c r="G1216" s="28" t="s">
        <v>116</v>
      </c>
      <c r="H1216" s="28" t="s">
        <v>2</v>
      </c>
      <c r="I1216" s="28" t="s">
        <v>150</v>
      </c>
      <c r="J1216" s="28" t="s">
        <v>59</v>
      </c>
      <c r="K1216" s="80"/>
    </row>
    <row r="1217" spans="1:11" s="18" customFormat="1" ht="47.25" hidden="1" customHeight="1" x14ac:dyDescent="0.2">
      <c r="A1217" s="142"/>
      <c r="B1217" s="34" t="s">
        <v>589</v>
      </c>
      <c r="C1217" s="99" t="s">
        <v>31</v>
      </c>
      <c r="D1217" s="28" t="s">
        <v>23</v>
      </c>
      <c r="E1217" s="28" t="s">
        <v>5</v>
      </c>
      <c r="F1217" s="28" t="s">
        <v>7</v>
      </c>
      <c r="G1217" s="28" t="s">
        <v>116</v>
      </c>
      <c r="H1217" s="28" t="s">
        <v>2</v>
      </c>
      <c r="I1217" s="28" t="s">
        <v>588</v>
      </c>
      <c r="J1217" s="28"/>
      <c r="K1217" s="80">
        <f>K1218</f>
        <v>204</v>
      </c>
    </row>
    <row r="1218" spans="1:11" s="18" customFormat="1" ht="31.5" hidden="1" customHeight="1" x14ac:dyDescent="0.2">
      <c r="A1218" s="142"/>
      <c r="B1218" s="34" t="s">
        <v>120</v>
      </c>
      <c r="C1218" s="99" t="s">
        <v>31</v>
      </c>
      <c r="D1218" s="28" t="s">
        <v>23</v>
      </c>
      <c r="E1218" s="28" t="s">
        <v>5</v>
      </c>
      <c r="F1218" s="28" t="s">
        <v>7</v>
      </c>
      <c r="G1218" s="28" t="s">
        <v>116</v>
      </c>
      <c r="H1218" s="28" t="s">
        <v>2</v>
      </c>
      <c r="I1218" s="28" t="s">
        <v>588</v>
      </c>
      <c r="J1218" s="28" t="s">
        <v>59</v>
      </c>
      <c r="K1218" s="80">
        <v>204</v>
      </c>
    </row>
    <row r="1219" spans="1:11" s="18" customFormat="1" ht="18" hidden="1" customHeight="1" x14ac:dyDescent="0.2">
      <c r="A1219" s="142"/>
      <c r="B1219" s="34" t="s">
        <v>567</v>
      </c>
      <c r="C1219" s="99" t="s">
        <v>31</v>
      </c>
      <c r="D1219" s="28" t="s">
        <v>23</v>
      </c>
      <c r="E1219" s="28" t="s">
        <v>5</v>
      </c>
      <c r="F1219" s="28" t="s">
        <v>7</v>
      </c>
      <c r="G1219" s="28" t="s">
        <v>116</v>
      </c>
      <c r="H1219" s="28" t="s">
        <v>2</v>
      </c>
      <c r="I1219" s="28" t="s">
        <v>566</v>
      </c>
      <c r="J1219" s="99"/>
      <c r="K1219" s="80">
        <f>K1220</f>
        <v>1039</v>
      </c>
    </row>
    <row r="1220" spans="1:11" s="18" customFormat="1" ht="31.5" hidden="1" customHeight="1" x14ac:dyDescent="0.2">
      <c r="A1220" s="142"/>
      <c r="B1220" s="34" t="s">
        <v>120</v>
      </c>
      <c r="C1220" s="99" t="s">
        <v>31</v>
      </c>
      <c r="D1220" s="28" t="s">
        <v>23</v>
      </c>
      <c r="E1220" s="28" t="s">
        <v>5</v>
      </c>
      <c r="F1220" s="28" t="s">
        <v>7</v>
      </c>
      <c r="G1220" s="28" t="s">
        <v>116</v>
      </c>
      <c r="H1220" s="28" t="s">
        <v>2</v>
      </c>
      <c r="I1220" s="28" t="s">
        <v>566</v>
      </c>
      <c r="J1220" s="99" t="s">
        <v>59</v>
      </c>
      <c r="K1220" s="80">
        <v>1039</v>
      </c>
    </row>
    <row r="1221" spans="1:11" s="18" customFormat="1" ht="31.5" hidden="1" customHeight="1" x14ac:dyDescent="0.2">
      <c r="A1221" s="142"/>
      <c r="B1221" s="34" t="s">
        <v>556</v>
      </c>
      <c r="C1221" s="99" t="s">
        <v>31</v>
      </c>
      <c r="D1221" s="28" t="s">
        <v>23</v>
      </c>
      <c r="E1221" s="28" t="s">
        <v>5</v>
      </c>
      <c r="F1221" s="28" t="s">
        <v>7</v>
      </c>
      <c r="G1221" s="28" t="s">
        <v>116</v>
      </c>
      <c r="H1221" s="28" t="s">
        <v>2</v>
      </c>
      <c r="I1221" s="28" t="s">
        <v>555</v>
      </c>
      <c r="J1221" s="99"/>
      <c r="K1221" s="80">
        <f>K1222</f>
        <v>0</v>
      </c>
    </row>
    <row r="1222" spans="1:11" s="18" customFormat="1" ht="33" hidden="1" customHeight="1" x14ac:dyDescent="0.2">
      <c r="A1222" s="142"/>
      <c r="B1222" s="34" t="s">
        <v>120</v>
      </c>
      <c r="C1222" s="99" t="s">
        <v>31</v>
      </c>
      <c r="D1222" s="28" t="s">
        <v>23</v>
      </c>
      <c r="E1222" s="28" t="s">
        <v>5</v>
      </c>
      <c r="F1222" s="28" t="s">
        <v>7</v>
      </c>
      <c r="G1222" s="28" t="s">
        <v>116</v>
      </c>
      <c r="H1222" s="28" t="s">
        <v>2</v>
      </c>
      <c r="I1222" s="28" t="s">
        <v>555</v>
      </c>
      <c r="J1222" s="99" t="s">
        <v>59</v>
      </c>
      <c r="K1222" s="80"/>
    </row>
    <row r="1223" spans="1:11" ht="93" hidden="1" customHeight="1" x14ac:dyDescent="0.2">
      <c r="A1223" s="142"/>
      <c r="B1223" s="32" t="s">
        <v>221</v>
      </c>
      <c r="C1223" s="99" t="s">
        <v>31</v>
      </c>
      <c r="D1223" s="28" t="s">
        <v>23</v>
      </c>
      <c r="E1223" s="28" t="s">
        <v>5</v>
      </c>
      <c r="F1223" s="28" t="s">
        <v>7</v>
      </c>
      <c r="G1223" s="28" t="s">
        <v>116</v>
      </c>
      <c r="H1223" s="28" t="s">
        <v>2</v>
      </c>
      <c r="I1223" s="28" t="s">
        <v>118</v>
      </c>
      <c r="J1223" s="28"/>
      <c r="K1223" s="80">
        <f>SUM(K1224)</f>
        <v>625</v>
      </c>
    </row>
    <row r="1224" spans="1:11" ht="31.5" hidden="1" customHeight="1" x14ac:dyDescent="0.2">
      <c r="A1224" s="142"/>
      <c r="B1224" s="34" t="s">
        <v>120</v>
      </c>
      <c r="C1224" s="99" t="s">
        <v>31</v>
      </c>
      <c r="D1224" s="28" t="s">
        <v>23</v>
      </c>
      <c r="E1224" s="28" t="s">
        <v>5</v>
      </c>
      <c r="F1224" s="28" t="s">
        <v>7</v>
      </c>
      <c r="G1224" s="28" t="s">
        <v>116</v>
      </c>
      <c r="H1224" s="28" t="s">
        <v>2</v>
      </c>
      <c r="I1224" s="28" t="s">
        <v>118</v>
      </c>
      <c r="J1224" s="28" t="s">
        <v>59</v>
      </c>
      <c r="K1224" s="80">
        <v>625</v>
      </c>
    </row>
    <row r="1225" spans="1:11" ht="72.599999999999994" hidden="1" customHeight="1" x14ac:dyDescent="0.2">
      <c r="A1225" s="142"/>
      <c r="B1225" s="66" t="s">
        <v>196</v>
      </c>
      <c r="C1225" s="67" t="s">
        <v>31</v>
      </c>
      <c r="D1225" s="68" t="s">
        <v>23</v>
      </c>
      <c r="E1225" s="68" t="s">
        <v>5</v>
      </c>
      <c r="F1225" s="68" t="s">
        <v>7</v>
      </c>
      <c r="G1225" s="68" t="s">
        <v>116</v>
      </c>
      <c r="H1225" s="68" t="s">
        <v>2</v>
      </c>
      <c r="I1225" s="28" t="s">
        <v>106</v>
      </c>
      <c r="J1225" s="68"/>
      <c r="K1225" s="80">
        <f>K1226</f>
        <v>0</v>
      </c>
    </row>
    <row r="1226" spans="1:11" ht="30" hidden="1" customHeight="1" x14ac:dyDescent="0.2">
      <c r="A1226" s="142"/>
      <c r="B1226" s="66" t="s">
        <v>120</v>
      </c>
      <c r="C1226" s="67" t="s">
        <v>31</v>
      </c>
      <c r="D1226" s="68" t="s">
        <v>23</v>
      </c>
      <c r="E1226" s="68" t="s">
        <v>5</v>
      </c>
      <c r="F1226" s="68" t="s">
        <v>7</v>
      </c>
      <c r="G1226" s="68" t="s">
        <v>116</v>
      </c>
      <c r="H1226" s="68" t="s">
        <v>2</v>
      </c>
      <c r="I1226" s="28" t="s">
        <v>106</v>
      </c>
      <c r="J1226" s="28" t="s">
        <v>59</v>
      </c>
      <c r="K1226" s="80"/>
    </row>
    <row r="1227" spans="1:11" ht="30" hidden="1" customHeight="1" x14ac:dyDescent="0.2">
      <c r="A1227" s="142"/>
      <c r="B1227" s="66" t="s">
        <v>278</v>
      </c>
      <c r="C1227" s="67" t="s">
        <v>31</v>
      </c>
      <c r="D1227" s="68" t="s">
        <v>23</v>
      </c>
      <c r="E1227" s="68" t="s">
        <v>5</v>
      </c>
      <c r="F1227" s="68" t="s">
        <v>7</v>
      </c>
      <c r="G1227" s="68" t="s">
        <v>116</v>
      </c>
      <c r="H1227" s="68" t="s">
        <v>2</v>
      </c>
      <c r="I1227" s="28" t="s">
        <v>277</v>
      </c>
      <c r="J1227" s="28"/>
      <c r="K1227" s="80">
        <f>K1228</f>
        <v>0</v>
      </c>
    </row>
    <row r="1228" spans="1:11" ht="30" hidden="1" customHeight="1" x14ac:dyDescent="0.2">
      <c r="A1228" s="142"/>
      <c r="B1228" s="69" t="s">
        <v>120</v>
      </c>
      <c r="C1228" s="67" t="s">
        <v>31</v>
      </c>
      <c r="D1228" s="68" t="s">
        <v>23</v>
      </c>
      <c r="E1228" s="68" t="s">
        <v>5</v>
      </c>
      <c r="F1228" s="68" t="s">
        <v>7</v>
      </c>
      <c r="G1228" s="68" t="s">
        <v>116</v>
      </c>
      <c r="H1228" s="68" t="s">
        <v>2</v>
      </c>
      <c r="I1228" s="28" t="s">
        <v>277</v>
      </c>
      <c r="J1228" s="28" t="s">
        <v>59</v>
      </c>
      <c r="K1228" s="82"/>
    </row>
    <row r="1229" spans="1:11" ht="30" hidden="1" customHeight="1" x14ac:dyDescent="0.2">
      <c r="A1229" s="142"/>
      <c r="B1229" s="70" t="s">
        <v>300</v>
      </c>
      <c r="C1229" s="67" t="s">
        <v>31</v>
      </c>
      <c r="D1229" s="68" t="s">
        <v>23</v>
      </c>
      <c r="E1229" s="68" t="s">
        <v>5</v>
      </c>
      <c r="F1229" s="68" t="s">
        <v>7</v>
      </c>
      <c r="G1229" s="68" t="s">
        <v>116</v>
      </c>
      <c r="H1229" s="68" t="s">
        <v>2</v>
      </c>
      <c r="I1229" s="28" t="s">
        <v>210</v>
      </c>
      <c r="J1229" s="99"/>
      <c r="K1229" s="80">
        <f>K1230</f>
        <v>2581.2000000000003</v>
      </c>
    </row>
    <row r="1230" spans="1:11" ht="30" hidden="1" customHeight="1" x14ac:dyDescent="0.2">
      <c r="A1230" s="142"/>
      <c r="B1230" s="69" t="s">
        <v>120</v>
      </c>
      <c r="C1230" s="67" t="s">
        <v>31</v>
      </c>
      <c r="D1230" s="68" t="s">
        <v>23</v>
      </c>
      <c r="E1230" s="68" t="s">
        <v>5</v>
      </c>
      <c r="F1230" s="68" t="s">
        <v>7</v>
      </c>
      <c r="G1230" s="68" t="s">
        <v>116</v>
      </c>
      <c r="H1230" s="68" t="s">
        <v>2</v>
      </c>
      <c r="I1230" s="28" t="s">
        <v>210</v>
      </c>
      <c r="J1230" s="99" t="s">
        <v>59</v>
      </c>
      <c r="K1230" s="80">
        <f>1753.1+384.8+363.5+79.8</f>
        <v>2581.2000000000003</v>
      </c>
    </row>
    <row r="1231" spans="1:11" s="18" customFormat="1" ht="18" hidden="1" customHeight="1" x14ac:dyDescent="0.2">
      <c r="A1231" s="142"/>
      <c r="B1231" s="69" t="s">
        <v>168</v>
      </c>
      <c r="C1231" s="67" t="s">
        <v>31</v>
      </c>
      <c r="D1231" s="68" t="s">
        <v>23</v>
      </c>
      <c r="E1231" s="68" t="s">
        <v>5</v>
      </c>
      <c r="F1231" s="68" t="s">
        <v>7</v>
      </c>
      <c r="G1231" s="68" t="s">
        <v>128</v>
      </c>
      <c r="H1231" s="68"/>
      <c r="I1231" s="68"/>
      <c r="J1231" s="28"/>
      <c r="K1231" s="80">
        <f t="shared" ref="K1231:K1232" si="47">SUM(K1232)</f>
        <v>1625</v>
      </c>
    </row>
    <row r="1232" spans="1:11" s="18" customFormat="1" ht="47.25" hidden="1" customHeight="1" x14ac:dyDescent="0.2">
      <c r="A1232" s="142"/>
      <c r="B1232" s="3" t="s">
        <v>151</v>
      </c>
      <c r="C1232" s="99" t="s">
        <v>31</v>
      </c>
      <c r="D1232" s="28" t="s">
        <v>23</v>
      </c>
      <c r="E1232" s="28" t="s">
        <v>5</v>
      </c>
      <c r="F1232" s="28" t="s">
        <v>7</v>
      </c>
      <c r="G1232" s="28" t="s">
        <v>128</v>
      </c>
      <c r="H1232" s="28" t="s">
        <v>2</v>
      </c>
      <c r="I1232" s="28"/>
      <c r="J1232" s="28"/>
      <c r="K1232" s="80">
        <f t="shared" si="47"/>
        <v>1625</v>
      </c>
    </row>
    <row r="1233" spans="1:19" s="18" customFormat="1" ht="18" hidden="1" customHeight="1" x14ac:dyDescent="0.2">
      <c r="A1233" s="142"/>
      <c r="B1233" s="3" t="s">
        <v>501</v>
      </c>
      <c r="C1233" s="99" t="s">
        <v>31</v>
      </c>
      <c r="D1233" s="28" t="s">
        <v>23</v>
      </c>
      <c r="E1233" s="28" t="s">
        <v>5</v>
      </c>
      <c r="F1233" s="28" t="s">
        <v>7</v>
      </c>
      <c r="G1233" s="28" t="s">
        <v>128</v>
      </c>
      <c r="H1233" s="28" t="s">
        <v>2</v>
      </c>
      <c r="I1233" s="28" t="s">
        <v>152</v>
      </c>
      <c r="J1233" s="28"/>
      <c r="K1233" s="80">
        <f>SUM(K1234:K1237)</f>
        <v>1625</v>
      </c>
    </row>
    <row r="1234" spans="1:19" s="18" customFormat="1" ht="47.25" hidden="1" customHeight="1" x14ac:dyDescent="0.2">
      <c r="A1234" s="142"/>
      <c r="B1234" s="3" t="s">
        <v>121</v>
      </c>
      <c r="C1234" s="99" t="s">
        <v>31</v>
      </c>
      <c r="D1234" s="28" t="s">
        <v>23</v>
      </c>
      <c r="E1234" s="28" t="s">
        <v>5</v>
      </c>
      <c r="F1234" s="28" t="s">
        <v>7</v>
      </c>
      <c r="G1234" s="28" t="s">
        <v>128</v>
      </c>
      <c r="H1234" s="28" t="s">
        <v>2</v>
      </c>
      <c r="I1234" s="28" t="s">
        <v>152</v>
      </c>
      <c r="J1234" s="28" t="s">
        <v>48</v>
      </c>
      <c r="K1234" s="80"/>
    </row>
    <row r="1235" spans="1:19" s="18" customFormat="1" ht="31.5" hidden="1" customHeight="1" x14ac:dyDescent="0.2">
      <c r="A1235" s="142"/>
      <c r="B1235" s="1" t="s">
        <v>122</v>
      </c>
      <c r="C1235" s="99" t="s">
        <v>31</v>
      </c>
      <c r="D1235" s="28" t="s">
        <v>23</v>
      </c>
      <c r="E1235" s="28" t="s">
        <v>5</v>
      </c>
      <c r="F1235" s="28" t="s">
        <v>7</v>
      </c>
      <c r="G1235" s="28" t="s">
        <v>128</v>
      </c>
      <c r="H1235" s="28" t="s">
        <v>2</v>
      </c>
      <c r="I1235" s="28" t="s">
        <v>152</v>
      </c>
      <c r="J1235" s="28" t="s">
        <v>49</v>
      </c>
      <c r="K1235" s="80">
        <f>875+250+75+275</f>
        <v>1475</v>
      </c>
    </row>
    <row r="1236" spans="1:19" s="18" customFormat="1" ht="18" hidden="1" customHeight="1" x14ac:dyDescent="0.2">
      <c r="A1236" s="142"/>
      <c r="B1236" s="1" t="s">
        <v>55</v>
      </c>
      <c r="C1236" s="99" t="s">
        <v>31</v>
      </c>
      <c r="D1236" s="28" t="s">
        <v>23</v>
      </c>
      <c r="E1236" s="28" t="s">
        <v>5</v>
      </c>
      <c r="F1236" s="28" t="s">
        <v>7</v>
      </c>
      <c r="G1236" s="28" t="s">
        <v>128</v>
      </c>
      <c r="H1236" s="28" t="s">
        <v>2</v>
      </c>
      <c r="I1236" s="28" t="s">
        <v>152</v>
      </c>
      <c r="J1236" s="28" t="s">
        <v>56</v>
      </c>
      <c r="K1236" s="80">
        <v>150</v>
      </c>
    </row>
    <row r="1237" spans="1:19" ht="31.5" hidden="1" customHeight="1" x14ac:dyDescent="0.2">
      <c r="A1237" s="142"/>
      <c r="B1237" s="3" t="s">
        <v>120</v>
      </c>
      <c r="C1237" s="99" t="s">
        <v>31</v>
      </c>
      <c r="D1237" s="28" t="s">
        <v>23</v>
      </c>
      <c r="E1237" s="28" t="s">
        <v>5</v>
      </c>
      <c r="F1237" s="28" t="s">
        <v>7</v>
      </c>
      <c r="G1237" s="28" t="s">
        <v>128</v>
      </c>
      <c r="H1237" s="28" t="s">
        <v>2</v>
      </c>
      <c r="I1237" s="28" t="s">
        <v>152</v>
      </c>
      <c r="J1237" s="28" t="s">
        <v>59</v>
      </c>
      <c r="K1237" s="80"/>
    </row>
    <row r="1238" spans="1:19" ht="31.5" hidden="1" customHeight="1" x14ac:dyDescent="0.2">
      <c r="A1238" s="142"/>
      <c r="B1238" s="31" t="s">
        <v>193</v>
      </c>
      <c r="C1238" s="99" t="s">
        <v>31</v>
      </c>
      <c r="D1238" s="28" t="s">
        <v>23</v>
      </c>
      <c r="E1238" s="28" t="s">
        <v>5</v>
      </c>
      <c r="F1238" s="28" t="s">
        <v>40</v>
      </c>
      <c r="G1238" s="28"/>
      <c r="H1238" s="28"/>
      <c r="I1238" s="28"/>
      <c r="J1238" s="28"/>
      <c r="K1238" s="80">
        <f>K1239+K1243</f>
        <v>7364.8</v>
      </c>
    </row>
    <row r="1239" spans="1:19" ht="18" hidden="1" customHeight="1" x14ac:dyDescent="0.2">
      <c r="A1239" s="142"/>
      <c r="B1239" s="31" t="s">
        <v>162</v>
      </c>
      <c r="C1239" s="99" t="s">
        <v>31</v>
      </c>
      <c r="D1239" s="28" t="s">
        <v>23</v>
      </c>
      <c r="E1239" s="99" t="s">
        <v>5</v>
      </c>
      <c r="F1239" s="99" t="s">
        <v>40</v>
      </c>
      <c r="G1239" s="100">
        <v>2</v>
      </c>
      <c r="H1239" s="99"/>
      <c r="I1239" s="99"/>
      <c r="J1239" s="99"/>
      <c r="K1239" s="80">
        <f>K1240</f>
        <v>0</v>
      </c>
    </row>
    <row r="1240" spans="1:19" ht="31.5" hidden="1" customHeight="1" x14ac:dyDescent="0.2">
      <c r="A1240" s="142"/>
      <c r="B1240" s="31" t="s">
        <v>192</v>
      </c>
      <c r="C1240" s="99" t="s">
        <v>31</v>
      </c>
      <c r="D1240" s="28" t="s">
        <v>23</v>
      </c>
      <c r="E1240" s="99" t="s">
        <v>5</v>
      </c>
      <c r="F1240" s="99" t="s">
        <v>40</v>
      </c>
      <c r="G1240" s="100">
        <v>2</v>
      </c>
      <c r="H1240" s="99" t="s">
        <v>4</v>
      </c>
      <c r="I1240" s="99"/>
      <c r="J1240" s="99"/>
      <c r="K1240" s="80">
        <f>K1241</f>
        <v>0</v>
      </c>
    </row>
    <row r="1241" spans="1:19" ht="48.75" hidden="1" customHeight="1" x14ac:dyDescent="0.2">
      <c r="A1241" s="142"/>
      <c r="B1241" s="31" t="s">
        <v>216</v>
      </c>
      <c r="C1241" s="99" t="s">
        <v>31</v>
      </c>
      <c r="D1241" s="28" t="s">
        <v>23</v>
      </c>
      <c r="E1241" s="99" t="s">
        <v>5</v>
      </c>
      <c r="F1241" s="99" t="s">
        <v>40</v>
      </c>
      <c r="G1241" s="100">
        <v>2</v>
      </c>
      <c r="H1241" s="99" t="s">
        <v>4</v>
      </c>
      <c r="I1241" s="99" t="s">
        <v>191</v>
      </c>
      <c r="J1241" s="99"/>
      <c r="K1241" s="80">
        <f>K1242</f>
        <v>0</v>
      </c>
    </row>
    <row r="1242" spans="1:19" ht="31.5" hidden="1" customHeight="1" x14ac:dyDescent="0.2">
      <c r="A1242" s="142"/>
      <c r="B1242" s="34" t="s">
        <v>120</v>
      </c>
      <c r="C1242" s="99" t="s">
        <v>31</v>
      </c>
      <c r="D1242" s="28" t="s">
        <v>23</v>
      </c>
      <c r="E1242" s="99" t="s">
        <v>5</v>
      </c>
      <c r="F1242" s="99" t="s">
        <v>40</v>
      </c>
      <c r="G1242" s="100">
        <v>2</v>
      </c>
      <c r="H1242" s="99" t="s">
        <v>4</v>
      </c>
      <c r="I1242" s="99" t="s">
        <v>191</v>
      </c>
      <c r="J1242" s="99" t="s">
        <v>59</v>
      </c>
      <c r="K1242" s="80"/>
    </row>
    <row r="1243" spans="1:19" ht="18" hidden="1" customHeight="1" x14ac:dyDescent="0.2">
      <c r="A1243" s="142"/>
      <c r="B1243" s="1" t="s">
        <v>373</v>
      </c>
      <c r="C1243" s="99" t="s">
        <v>31</v>
      </c>
      <c r="D1243" s="28" t="s">
        <v>23</v>
      </c>
      <c r="E1243" s="28" t="s">
        <v>5</v>
      </c>
      <c r="F1243" s="28" t="s">
        <v>40</v>
      </c>
      <c r="G1243" s="28" t="s">
        <v>138</v>
      </c>
      <c r="H1243" s="28"/>
      <c r="I1243" s="28"/>
      <c r="J1243" s="99"/>
      <c r="K1243" s="80">
        <f>K1244</f>
        <v>7364.8</v>
      </c>
    </row>
    <row r="1244" spans="1:19" s="41" customFormat="1" ht="31.5" hidden="1" customHeight="1" x14ac:dyDescent="0.2">
      <c r="A1244" s="142"/>
      <c r="B1244" s="1" t="s">
        <v>376</v>
      </c>
      <c r="C1244" s="99" t="s">
        <v>31</v>
      </c>
      <c r="D1244" s="28" t="s">
        <v>23</v>
      </c>
      <c r="E1244" s="28" t="s">
        <v>5</v>
      </c>
      <c r="F1244" s="28" t="s">
        <v>40</v>
      </c>
      <c r="G1244" s="28" t="s">
        <v>138</v>
      </c>
      <c r="H1244" s="28" t="s">
        <v>2</v>
      </c>
      <c r="I1244" s="28"/>
      <c r="J1244" s="99"/>
      <c r="K1244" s="80">
        <f>K1245</f>
        <v>7364.8</v>
      </c>
      <c r="L1244" s="7"/>
      <c r="M1244" s="7"/>
      <c r="N1244" s="7"/>
      <c r="O1244" s="7"/>
      <c r="P1244" s="7"/>
      <c r="Q1244" s="7"/>
      <c r="R1244" s="7"/>
      <c r="S1244" s="7"/>
    </row>
    <row r="1245" spans="1:19" s="41" customFormat="1" ht="47.25" hidden="1" customHeight="1" x14ac:dyDescent="0.2">
      <c r="A1245" s="142"/>
      <c r="B1245" s="1" t="s">
        <v>377</v>
      </c>
      <c r="C1245" s="99" t="s">
        <v>31</v>
      </c>
      <c r="D1245" s="28" t="s">
        <v>23</v>
      </c>
      <c r="E1245" s="28" t="s">
        <v>5</v>
      </c>
      <c r="F1245" s="28" t="s">
        <v>40</v>
      </c>
      <c r="G1245" s="28" t="s">
        <v>138</v>
      </c>
      <c r="H1245" s="28" t="s">
        <v>2</v>
      </c>
      <c r="I1245" s="28" t="s">
        <v>149</v>
      </c>
      <c r="J1245" s="99"/>
      <c r="K1245" s="80">
        <f>K1246</f>
        <v>7364.8</v>
      </c>
      <c r="L1245" s="7"/>
      <c r="M1245" s="7"/>
      <c r="N1245" s="7"/>
      <c r="O1245" s="7"/>
      <c r="P1245" s="7"/>
      <c r="Q1245" s="7"/>
      <c r="R1245" s="7"/>
      <c r="S1245" s="7"/>
    </row>
    <row r="1246" spans="1:19" s="41" customFormat="1" ht="31.5" hidden="1" customHeight="1" x14ac:dyDescent="0.2">
      <c r="A1246" s="142"/>
      <c r="B1246" s="34" t="s">
        <v>120</v>
      </c>
      <c r="C1246" s="99" t="s">
        <v>31</v>
      </c>
      <c r="D1246" s="28" t="s">
        <v>23</v>
      </c>
      <c r="E1246" s="28" t="s">
        <v>5</v>
      </c>
      <c r="F1246" s="28" t="s">
        <v>40</v>
      </c>
      <c r="G1246" s="28" t="s">
        <v>138</v>
      </c>
      <c r="H1246" s="28" t="s">
        <v>2</v>
      </c>
      <c r="I1246" s="28" t="s">
        <v>149</v>
      </c>
      <c r="J1246" s="99" t="s">
        <v>59</v>
      </c>
      <c r="K1246" s="80">
        <v>7364.8</v>
      </c>
      <c r="L1246" s="7"/>
      <c r="M1246" s="7"/>
      <c r="N1246" s="7"/>
      <c r="O1246" s="7"/>
      <c r="P1246" s="7"/>
      <c r="Q1246" s="7"/>
      <c r="R1246" s="7"/>
      <c r="S1246" s="7"/>
    </row>
    <row r="1247" spans="1:19" s="41" customFormat="1" ht="18" hidden="1" customHeight="1" x14ac:dyDescent="0.2">
      <c r="A1247" s="142"/>
      <c r="B1247" s="49" t="s">
        <v>65</v>
      </c>
      <c r="C1247" s="99">
        <v>929</v>
      </c>
      <c r="D1247" s="28" t="s">
        <v>23</v>
      </c>
      <c r="E1247" s="28" t="s">
        <v>7</v>
      </c>
      <c r="F1247" s="28"/>
      <c r="G1247" s="28"/>
      <c r="H1247" s="28"/>
      <c r="I1247" s="28"/>
      <c r="J1247" s="28"/>
      <c r="K1247" s="80">
        <f>K1248+K1257</f>
        <v>8131.1</v>
      </c>
      <c r="L1247" s="7"/>
      <c r="M1247" s="7"/>
      <c r="N1247" s="7"/>
      <c r="O1247" s="7"/>
      <c r="P1247" s="7"/>
      <c r="Q1247" s="7"/>
      <c r="R1247" s="7"/>
      <c r="S1247" s="7"/>
    </row>
    <row r="1248" spans="1:19" s="41" customFormat="1" ht="18" hidden="1" customHeight="1" x14ac:dyDescent="0.2">
      <c r="A1248" s="142"/>
      <c r="B1248" s="49" t="s">
        <v>382</v>
      </c>
      <c r="C1248" s="99" t="s">
        <v>31</v>
      </c>
      <c r="D1248" s="28" t="s">
        <v>23</v>
      </c>
      <c r="E1248" s="28" t="s">
        <v>7</v>
      </c>
      <c r="F1248" s="28" t="s">
        <v>7</v>
      </c>
      <c r="G1248" s="28"/>
      <c r="H1248" s="28"/>
      <c r="I1248" s="28"/>
      <c r="J1248" s="28"/>
      <c r="K1248" s="80">
        <f t="shared" ref="K1248:K1249" si="48">SUM(K1249)</f>
        <v>7741.1</v>
      </c>
      <c r="L1248" s="7"/>
      <c r="M1248" s="7"/>
      <c r="N1248" s="7"/>
      <c r="O1248" s="7"/>
      <c r="P1248" s="7"/>
      <c r="Q1248" s="7"/>
      <c r="R1248" s="7"/>
      <c r="S1248" s="7"/>
    </row>
    <row r="1249" spans="1:19" s="41" customFormat="1" ht="47.25" hidden="1" customHeight="1" x14ac:dyDescent="0.2">
      <c r="A1249" s="142"/>
      <c r="B1249" s="49" t="s">
        <v>169</v>
      </c>
      <c r="C1249" s="99" t="s">
        <v>31</v>
      </c>
      <c r="D1249" s="28" t="s">
        <v>23</v>
      </c>
      <c r="E1249" s="28" t="s">
        <v>7</v>
      </c>
      <c r="F1249" s="28" t="s">
        <v>7</v>
      </c>
      <c r="G1249" s="28" t="s">
        <v>90</v>
      </c>
      <c r="H1249" s="28"/>
      <c r="I1249" s="28"/>
      <c r="J1249" s="28"/>
      <c r="K1249" s="80">
        <f t="shared" si="48"/>
        <v>7741.1</v>
      </c>
      <c r="L1249" s="7"/>
      <c r="M1249" s="7"/>
      <c r="N1249" s="7"/>
      <c r="O1249" s="7"/>
      <c r="P1249" s="7"/>
      <c r="Q1249" s="7"/>
      <c r="R1249" s="7"/>
      <c r="S1249" s="7"/>
    </row>
    <row r="1250" spans="1:19" s="41" customFormat="1" ht="47.25" hidden="1" customHeight="1" x14ac:dyDescent="0.2">
      <c r="A1250" s="142"/>
      <c r="B1250" s="49" t="s">
        <v>383</v>
      </c>
      <c r="C1250" s="99" t="s">
        <v>31</v>
      </c>
      <c r="D1250" s="28" t="s">
        <v>23</v>
      </c>
      <c r="E1250" s="28" t="s">
        <v>7</v>
      </c>
      <c r="F1250" s="28" t="s">
        <v>7</v>
      </c>
      <c r="G1250" s="28" t="s">
        <v>90</v>
      </c>
      <c r="H1250" s="28" t="s">
        <v>2</v>
      </c>
      <c r="I1250" s="28"/>
      <c r="J1250" s="28"/>
      <c r="K1250" s="80">
        <f>SUM(K1251+K1255)</f>
        <v>7741.1</v>
      </c>
      <c r="L1250" s="7"/>
      <c r="M1250" s="7"/>
      <c r="N1250" s="7"/>
      <c r="O1250" s="7"/>
      <c r="P1250" s="7"/>
      <c r="Q1250" s="7"/>
      <c r="R1250" s="7"/>
      <c r="S1250" s="7"/>
    </row>
    <row r="1251" spans="1:19" s="41" customFormat="1" ht="18" hidden="1" customHeight="1" x14ac:dyDescent="0.2">
      <c r="A1251" s="142"/>
      <c r="B1251" s="1" t="s">
        <v>47</v>
      </c>
      <c r="C1251" s="99" t="s">
        <v>31</v>
      </c>
      <c r="D1251" s="28" t="s">
        <v>23</v>
      </c>
      <c r="E1251" s="28" t="s">
        <v>7</v>
      </c>
      <c r="F1251" s="28" t="s">
        <v>7</v>
      </c>
      <c r="G1251" s="28" t="s">
        <v>90</v>
      </c>
      <c r="H1251" s="28" t="s">
        <v>2</v>
      </c>
      <c r="I1251" s="28" t="s">
        <v>78</v>
      </c>
      <c r="J1251" s="28"/>
      <c r="K1251" s="80">
        <f>SUM(K1252:K1254)</f>
        <v>7710</v>
      </c>
      <c r="L1251" s="7"/>
      <c r="M1251" s="7"/>
      <c r="N1251" s="7"/>
      <c r="O1251" s="7"/>
      <c r="P1251" s="7"/>
      <c r="Q1251" s="7"/>
      <c r="R1251" s="7"/>
      <c r="S1251" s="7"/>
    </row>
    <row r="1252" spans="1:19" s="41" customFormat="1" ht="51" hidden="1" customHeight="1" x14ac:dyDescent="0.2">
      <c r="A1252" s="142"/>
      <c r="B1252" s="1" t="s">
        <v>121</v>
      </c>
      <c r="C1252" s="99" t="s">
        <v>31</v>
      </c>
      <c r="D1252" s="28" t="s">
        <v>23</v>
      </c>
      <c r="E1252" s="28" t="s">
        <v>7</v>
      </c>
      <c r="F1252" s="28" t="s">
        <v>7</v>
      </c>
      <c r="G1252" s="28" t="s">
        <v>90</v>
      </c>
      <c r="H1252" s="28" t="s">
        <v>2</v>
      </c>
      <c r="I1252" s="28" t="s">
        <v>78</v>
      </c>
      <c r="J1252" s="28" t="s">
        <v>48</v>
      </c>
      <c r="K1252" s="80">
        <v>7430.9</v>
      </c>
      <c r="L1252" s="8"/>
      <c r="M1252" s="7"/>
      <c r="N1252" s="7"/>
      <c r="O1252" s="7"/>
      <c r="P1252" s="7"/>
      <c r="Q1252" s="7"/>
      <c r="R1252" s="7"/>
      <c r="S1252" s="7"/>
    </row>
    <row r="1253" spans="1:19" s="41" customFormat="1" ht="31.5" hidden="1" customHeight="1" x14ac:dyDescent="0.2">
      <c r="A1253" s="142"/>
      <c r="B1253" s="1" t="s">
        <v>122</v>
      </c>
      <c r="C1253" s="99" t="s">
        <v>31</v>
      </c>
      <c r="D1253" s="28" t="s">
        <v>23</v>
      </c>
      <c r="E1253" s="28" t="s">
        <v>7</v>
      </c>
      <c r="F1253" s="28" t="s">
        <v>7</v>
      </c>
      <c r="G1253" s="28" t="s">
        <v>90</v>
      </c>
      <c r="H1253" s="28" t="s">
        <v>2</v>
      </c>
      <c r="I1253" s="28" t="s">
        <v>78</v>
      </c>
      <c r="J1253" s="28" t="s">
        <v>49</v>
      </c>
      <c r="K1253" s="80">
        <v>278.3</v>
      </c>
      <c r="L1253" s="7"/>
      <c r="M1253" s="7"/>
      <c r="N1253" s="7"/>
      <c r="O1253" s="7"/>
      <c r="P1253" s="7"/>
      <c r="Q1253" s="7"/>
      <c r="R1253" s="7"/>
      <c r="S1253" s="7"/>
    </row>
    <row r="1254" spans="1:19" s="41" customFormat="1" ht="18" hidden="1" customHeight="1" x14ac:dyDescent="0.2">
      <c r="A1254" s="142"/>
      <c r="B1254" s="1" t="s">
        <v>50</v>
      </c>
      <c r="C1254" s="99" t="s">
        <v>31</v>
      </c>
      <c r="D1254" s="28" t="s">
        <v>23</v>
      </c>
      <c r="E1254" s="28" t="s">
        <v>7</v>
      </c>
      <c r="F1254" s="28" t="s">
        <v>7</v>
      </c>
      <c r="G1254" s="28" t="s">
        <v>90</v>
      </c>
      <c r="H1254" s="28" t="s">
        <v>2</v>
      </c>
      <c r="I1254" s="28" t="s">
        <v>78</v>
      </c>
      <c r="J1254" s="28" t="s">
        <v>51</v>
      </c>
      <c r="K1254" s="80">
        <v>0.8</v>
      </c>
      <c r="L1254" s="7"/>
      <c r="M1254" s="7"/>
      <c r="N1254" s="7"/>
      <c r="O1254" s="7"/>
      <c r="P1254" s="7"/>
      <c r="Q1254" s="7"/>
      <c r="R1254" s="7"/>
      <c r="S1254" s="7"/>
    </row>
    <row r="1255" spans="1:19" s="41" customFormat="1" ht="18" hidden="1" customHeight="1" x14ac:dyDescent="0.2">
      <c r="A1255" s="142"/>
      <c r="B1255" s="1" t="s">
        <v>228</v>
      </c>
      <c r="C1255" s="100">
        <v>929</v>
      </c>
      <c r="D1255" s="28" t="s">
        <v>23</v>
      </c>
      <c r="E1255" s="28" t="s">
        <v>7</v>
      </c>
      <c r="F1255" s="28" t="s">
        <v>7</v>
      </c>
      <c r="G1255" s="97">
        <v>1</v>
      </c>
      <c r="H1255" s="28" t="s">
        <v>2</v>
      </c>
      <c r="I1255" s="28" t="s">
        <v>227</v>
      </c>
      <c r="J1255" s="28"/>
      <c r="K1255" s="80">
        <f>SUM(K1256)</f>
        <v>31.1</v>
      </c>
      <c r="L1255" s="7"/>
      <c r="M1255" s="7"/>
      <c r="N1255" s="7"/>
      <c r="O1255" s="7"/>
      <c r="P1255" s="7"/>
      <c r="Q1255" s="7"/>
      <c r="R1255" s="7"/>
      <c r="S1255" s="7"/>
    </row>
    <row r="1256" spans="1:19" s="41" customFormat="1" ht="31.5" hidden="1" customHeight="1" x14ac:dyDescent="0.2">
      <c r="A1256" s="142"/>
      <c r="B1256" s="1" t="s">
        <v>122</v>
      </c>
      <c r="C1256" s="100">
        <v>929</v>
      </c>
      <c r="D1256" s="28" t="s">
        <v>23</v>
      </c>
      <c r="E1256" s="28" t="s">
        <v>7</v>
      </c>
      <c r="F1256" s="28" t="s">
        <v>7</v>
      </c>
      <c r="G1256" s="97">
        <v>1</v>
      </c>
      <c r="H1256" s="28" t="s">
        <v>2</v>
      </c>
      <c r="I1256" s="28" t="s">
        <v>227</v>
      </c>
      <c r="J1256" s="28" t="s">
        <v>49</v>
      </c>
      <c r="K1256" s="80">
        <v>31.1</v>
      </c>
      <c r="L1256" s="7"/>
      <c r="M1256" s="7"/>
      <c r="N1256" s="7"/>
      <c r="O1256" s="7"/>
      <c r="P1256" s="7"/>
      <c r="Q1256" s="7"/>
      <c r="R1256" s="7"/>
      <c r="S1256" s="7"/>
    </row>
    <row r="1257" spans="1:19" s="41" customFormat="1" ht="31.5" hidden="1" customHeight="1" x14ac:dyDescent="0.2">
      <c r="A1257" s="142"/>
      <c r="B1257" s="1" t="s">
        <v>220</v>
      </c>
      <c r="C1257" s="99" t="s">
        <v>31</v>
      </c>
      <c r="D1257" s="28" t="s">
        <v>23</v>
      </c>
      <c r="E1257" s="28" t="s">
        <v>7</v>
      </c>
      <c r="F1257" s="28" t="s">
        <v>70</v>
      </c>
      <c r="G1257" s="28"/>
      <c r="H1257" s="28"/>
      <c r="I1257" s="28"/>
      <c r="J1257" s="28"/>
      <c r="K1257" s="80">
        <f>K1262+K1258</f>
        <v>390</v>
      </c>
      <c r="L1257" s="7"/>
      <c r="M1257" s="7"/>
      <c r="N1257" s="7"/>
      <c r="O1257" s="7"/>
      <c r="P1257" s="7"/>
      <c r="Q1257" s="7"/>
      <c r="R1257" s="7"/>
      <c r="S1257" s="7"/>
    </row>
    <row r="1258" spans="1:19" s="41" customFormat="1" ht="47.25" hidden="1" customHeight="1" x14ac:dyDescent="0.2">
      <c r="A1258" s="142"/>
      <c r="B1258" s="1" t="s">
        <v>502</v>
      </c>
      <c r="C1258" s="99" t="s">
        <v>31</v>
      </c>
      <c r="D1258" s="28" t="s">
        <v>23</v>
      </c>
      <c r="E1258" s="28" t="s">
        <v>7</v>
      </c>
      <c r="F1258" s="28" t="s">
        <v>70</v>
      </c>
      <c r="G1258" s="28" t="s">
        <v>90</v>
      </c>
      <c r="H1258" s="28"/>
      <c r="I1258" s="28"/>
      <c r="J1258" s="28"/>
      <c r="K1258" s="80">
        <f>SUM(K1259)</f>
        <v>0</v>
      </c>
      <c r="L1258" s="7"/>
      <c r="M1258" s="7"/>
      <c r="N1258" s="7"/>
      <c r="O1258" s="7"/>
      <c r="P1258" s="7"/>
      <c r="Q1258" s="7"/>
      <c r="R1258" s="7"/>
      <c r="S1258" s="7"/>
    </row>
    <row r="1259" spans="1:19" s="41" customFormat="1" ht="47.25" hidden="1" customHeight="1" x14ac:dyDescent="0.2">
      <c r="A1259" s="142"/>
      <c r="B1259" s="1" t="s">
        <v>503</v>
      </c>
      <c r="C1259" s="99" t="s">
        <v>31</v>
      </c>
      <c r="D1259" s="28" t="s">
        <v>23</v>
      </c>
      <c r="E1259" s="28" t="s">
        <v>7</v>
      </c>
      <c r="F1259" s="28" t="s">
        <v>70</v>
      </c>
      <c r="G1259" s="28" t="s">
        <v>90</v>
      </c>
      <c r="H1259" s="28" t="s">
        <v>2</v>
      </c>
      <c r="I1259" s="28"/>
      <c r="J1259" s="28"/>
      <c r="K1259" s="80">
        <f>SUM(K1260)</f>
        <v>0</v>
      </c>
      <c r="L1259" s="7"/>
      <c r="M1259" s="7"/>
      <c r="N1259" s="7"/>
      <c r="O1259" s="7"/>
      <c r="P1259" s="7"/>
      <c r="Q1259" s="7"/>
      <c r="R1259" s="7"/>
      <c r="S1259" s="7"/>
    </row>
    <row r="1260" spans="1:19" s="41" customFormat="1" ht="47.25" hidden="1" customHeight="1" x14ac:dyDescent="0.2">
      <c r="A1260" s="142"/>
      <c r="B1260" s="1" t="s">
        <v>504</v>
      </c>
      <c r="C1260" s="99" t="s">
        <v>31</v>
      </c>
      <c r="D1260" s="28" t="s">
        <v>23</v>
      </c>
      <c r="E1260" s="28" t="s">
        <v>7</v>
      </c>
      <c r="F1260" s="28" t="s">
        <v>70</v>
      </c>
      <c r="G1260" s="28" t="s">
        <v>90</v>
      </c>
      <c r="H1260" s="28" t="s">
        <v>2</v>
      </c>
      <c r="I1260" s="28" t="s">
        <v>273</v>
      </c>
      <c r="J1260" s="28"/>
      <c r="K1260" s="80">
        <f>SUM(K1261)</f>
        <v>0</v>
      </c>
      <c r="L1260" s="7"/>
      <c r="M1260" s="7"/>
      <c r="N1260" s="7"/>
      <c r="O1260" s="7"/>
      <c r="P1260" s="7"/>
      <c r="Q1260" s="7"/>
      <c r="R1260" s="7"/>
      <c r="S1260" s="7"/>
    </row>
    <row r="1261" spans="1:19" s="41" customFormat="1" ht="31.5" hidden="1" customHeight="1" x14ac:dyDescent="0.2">
      <c r="A1261" s="142"/>
      <c r="B1261" s="1" t="s">
        <v>122</v>
      </c>
      <c r="C1261" s="99" t="s">
        <v>31</v>
      </c>
      <c r="D1261" s="28" t="s">
        <v>23</v>
      </c>
      <c r="E1261" s="28" t="s">
        <v>7</v>
      </c>
      <c r="F1261" s="28" t="s">
        <v>70</v>
      </c>
      <c r="G1261" s="28" t="s">
        <v>90</v>
      </c>
      <c r="H1261" s="28" t="s">
        <v>2</v>
      </c>
      <c r="I1261" s="28" t="s">
        <v>273</v>
      </c>
      <c r="J1261" s="28" t="s">
        <v>49</v>
      </c>
      <c r="K1261" s="80"/>
      <c r="L1261" s="7"/>
      <c r="M1261" s="7"/>
      <c r="N1261" s="7"/>
      <c r="O1261" s="7"/>
      <c r="P1261" s="7"/>
      <c r="Q1261" s="7"/>
      <c r="R1261" s="7"/>
      <c r="S1261" s="7"/>
    </row>
    <row r="1262" spans="1:19" s="41" customFormat="1" ht="31.5" hidden="1" customHeight="1" x14ac:dyDescent="0.2">
      <c r="A1262" s="142"/>
      <c r="B1262" s="1" t="s">
        <v>325</v>
      </c>
      <c r="C1262" s="99" t="s">
        <v>31</v>
      </c>
      <c r="D1262" s="28" t="s">
        <v>23</v>
      </c>
      <c r="E1262" s="28" t="s">
        <v>7</v>
      </c>
      <c r="F1262" s="28" t="s">
        <v>70</v>
      </c>
      <c r="G1262" s="28" t="s">
        <v>116</v>
      </c>
      <c r="H1262" s="28"/>
      <c r="I1262" s="28"/>
      <c r="J1262" s="28"/>
      <c r="K1262" s="80">
        <f>K1263</f>
        <v>390</v>
      </c>
      <c r="L1262" s="7"/>
      <c r="M1262" s="7"/>
      <c r="N1262" s="7"/>
      <c r="O1262" s="7"/>
      <c r="P1262" s="7"/>
      <c r="Q1262" s="7"/>
      <c r="R1262" s="7"/>
      <c r="S1262" s="7"/>
    </row>
    <row r="1263" spans="1:19" s="41" customFormat="1" ht="78.75" hidden="1" customHeight="1" x14ac:dyDescent="0.2">
      <c r="A1263" s="142"/>
      <c r="B1263" s="48" t="s">
        <v>497</v>
      </c>
      <c r="C1263" s="99" t="s">
        <v>31</v>
      </c>
      <c r="D1263" s="28" t="s">
        <v>23</v>
      </c>
      <c r="E1263" s="28" t="s">
        <v>7</v>
      </c>
      <c r="F1263" s="28" t="s">
        <v>70</v>
      </c>
      <c r="G1263" s="28" t="s">
        <v>116</v>
      </c>
      <c r="H1263" s="28" t="s">
        <v>2</v>
      </c>
      <c r="I1263" s="28"/>
      <c r="J1263" s="28"/>
      <c r="K1263" s="80">
        <f>K1264</f>
        <v>390</v>
      </c>
      <c r="L1263" s="7"/>
      <c r="M1263" s="7"/>
      <c r="N1263" s="7"/>
      <c r="O1263" s="7"/>
      <c r="P1263" s="7"/>
      <c r="Q1263" s="7"/>
      <c r="R1263" s="7"/>
      <c r="S1263" s="7"/>
    </row>
    <row r="1264" spans="1:19" s="41" customFormat="1" ht="63.75" hidden="1" customHeight="1" x14ac:dyDescent="0.2">
      <c r="A1264" s="142"/>
      <c r="B1264" s="1" t="s">
        <v>326</v>
      </c>
      <c r="C1264" s="99" t="s">
        <v>31</v>
      </c>
      <c r="D1264" s="28" t="s">
        <v>23</v>
      </c>
      <c r="E1264" s="28" t="s">
        <v>7</v>
      </c>
      <c r="F1264" s="28" t="s">
        <v>70</v>
      </c>
      <c r="G1264" s="28" t="s">
        <v>116</v>
      </c>
      <c r="H1264" s="28" t="s">
        <v>2</v>
      </c>
      <c r="I1264" s="28" t="s">
        <v>154</v>
      </c>
      <c r="J1264" s="28"/>
      <c r="K1264" s="80">
        <f>K1265+K1266</f>
        <v>390</v>
      </c>
      <c r="L1264" s="7"/>
      <c r="M1264" s="7"/>
      <c r="N1264" s="7"/>
      <c r="O1264" s="7"/>
      <c r="P1264" s="7"/>
      <c r="Q1264" s="7"/>
      <c r="R1264" s="7"/>
      <c r="S1264" s="7"/>
    </row>
    <row r="1265" spans="1:19" s="41" customFormat="1" ht="31.5" hidden="1" customHeight="1" x14ac:dyDescent="0.2">
      <c r="A1265" s="142"/>
      <c r="B1265" s="1" t="s">
        <v>122</v>
      </c>
      <c r="C1265" s="99" t="s">
        <v>31</v>
      </c>
      <c r="D1265" s="28" t="s">
        <v>23</v>
      </c>
      <c r="E1265" s="28" t="s">
        <v>7</v>
      </c>
      <c r="F1265" s="28" t="s">
        <v>70</v>
      </c>
      <c r="G1265" s="28" t="s">
        <v>116</v>
      </c>
      <c r="H1265" s="28" t="s">
        <v>2</v>
      </c>
      <c r="I1265" s="28" t="s">
        <v>154</v>
      </c>
      <c r="J1265" s="28" t="s">
        <v>49</v>
      </c>
      <c r="K1265" s="80">
        <f>40+250+100</f>
        <v>390</v>
      </c>
      <c r="L1265" s="7"/>
      <c r="M1265" s="7"/>
      <c r="N1265" s="7"/>
      <c r="O1265" s="7"/>
      <c r="P1265" s="7"/>
      <c r="Q1265" s="7"/>
      <c r="R1265" s="7"/>
      <c r="S1265" s="7"/>
    </row>
    <row r="1266" spans="1:19" s="41" customFormat="1" ht="18" hidden="1" customHeight="1" x14ac:dyDescent="0.2">
      <c r="A1266" s="142"/>
      <c r="B1266" s="1" t="s">
        <v>55</v>
      </c>
      <c r="C1266" s="99" t="s">
        <v>31</v>
      </c>
      <c r="D1266" s="28" t="s">
        <v>23</v>
      </c>
      <c r="E1266" s="28" t="s">
        <v>7</v>
      </c>
      <c r="F1266" s="28" t="s">
        <v>70</v>
      </c>
      <c r="G1266" s="28" t="s">
        <v>116</v>
      </c>
      <c r="H1266" s="28" t="s">
        <v>2</v>
      </c>
      <c r="I1266" s="28" t="s">
        <v>154</v>
      </c>
      <c r="J1266" s="28" t="s">
        <v>56</v>
      </c>
      <c r="K1266" s="80"/>
      <c r="L1266" s="7"/>
      <c r="M1266" s="7"/>
      <c r="N1266" s="7"/>
      <c r="O1266" s="7"/>
      <c r="P1266" s="7"/>
      <c r="Q1266" s="7"/>
      <c r="R1266" s="7"/>
      <c r="S1266" s="7"/>
    </row>
    <row r="1267" spans="1:19" s="41" customFormat="1" ht="31.5" hidden="1" customHeight="1" x14ac:dyDescent="0.2">
      <c r="A1267" s="153" t="s">
        <v>70</v>
      </c>
      <c r="B1267" s="49" t="s">
        <v>385</v>
      </c>
      <c r="C1267" s="99">
        <v>934</v>
      </c>
      <c r="D1267" s="28"/>
      <c r="E1267" s="28"/>
      <c r="F1267" s="28"/>
      <c r="G1267" s="28"/>
      <c r="H1267" s="28"/>
      <c r="I1267" s="28"/>
      <c r="J1267" s="28"/>
      <c r="K1267" s="80">
        <f>K1268+K1274+K1283</f>
        <v>47039.500000000007</v>
      </c>
      <c r="L1267" s="8"/>
      <c r="M1267" s="7"/>
      <c r="N1267" s="7"/>
      <c r="O1267" s="7"/>
      <c r="P1267" s="7"/>
      <c r="Q1267" s="7"/>
      <c r="R1267" s="7"/>
      <c r="S1267" s="7"/>
    </row>
    <row r="1268" spans="1:19" s="41" customFormat="1" ht="18" hidden="1" customHeight="1" x14ac:dyDescent="0.2">
      <c r="A1268" s="153"/>
      <c r="B1268" s="1" t="s">
        <v>1</v>
      </c>
      <c r="C1268" s="99">
        <v>934</v>
      </c>
      <c r="D1268" s="28" t="s">
        <v>2</v>
      </c>
      <c r="E1268" s="28"/>
      <c r="F1268" s="28"/>
      <c r="G1268" s="28"/>
      <c r="H1268" s="28"/>
      <c r="I1268" s="28"/>
      <c r="J1268" s="28"/>
      <c r="K1268" s="80">
        <f>SUM(K1269)</f>
        <v>0</v>
      </c>
      <c r="L1268" s="7"/>
      <c r="M1268" s="7"/>
      <c r="N1268" s="7"/>
      <c r="O1268" s="7"/>
      <c r="P1268" s="7"/>
      <c r="Q1268" s="7"/>
      <c r="R1268" s="7"/>
      <c r="S1268" s="7"/>
    </row>
    <row r="1269" spans="1:19" s="41" customFormat="1" ht="18" hidden="1" customHeight="1" x14ac:dyDescent="0.2">
      <c r="A1269" s="153"/>
      <c r="B1269" s="1" t="s">
        <v>9</v>
      </c>
      <c r="C1269" s="99">
        <v>934</v>
      </c>
      <c r="D1269" s="28" t="s">
        <v>2</v>
      </c>
      <c r="E1269" s="28" t="s">
        <v>40</v>
      </c>
      <c r="F1269" s="99"/>
      <c r="G1269" s="28"/>
      <c r="H1269" s="28"/>
      <c r="I1269" s="28"/>
      <c r="J1269" s="28"/>
      <c r="K1269" s="80">
        <f>K1270</f>
        <v>0</v>
      </c>
      <c r="L1269" s="7"/>
      <c r="M1269" s="7"/>
      <c r="N1269" s="7"/>
      <c r="O1269" s="7"/>
      <c r="P1269" s="7"/>
      <c r="Q1269" s="7"/>
      <c r="R1269" s="7"/>
      <c r="S1269" s="7"/>
    </row>
    <row r="1270" spans="1:19" s="41" customFormat="1" ht="31.5" hidden="1" customHeight="1" x14ac:dyDescent="0.2">
      <c r="A1270" s="153"/>
      <c r="B1270" s="1" t="s">
        <v>334</v>
      </c>
      <c r="C1270" s="99">
        <v>934</v>
      </c>
      <c r="D1270" s="28" t="s">
        <v>2</v>
      </c>
      <c r="E1270" s="28" t="s">
        <v>40</v>
      </c>
      <c r="F1270" s="28" t="s">
        <v>127</v>
      </c>
      <c r="G1270" s="28"/>
      <c r="H1270" s="28"/>
      <c r="I1270" s="28"/>
      <c r="J1270" s="28"/>
      <c r="K1270" s="80">
        <f>K1271</f>
        <v>0</v>
      </c>
      <c r="L1270" s="7"/>
      <c r="M1270" s="7"/>
      <c r="N1270" s="7"/>
      <c r="O1270" s="7"/>
      <c r="P1270" s="7"/>
      <c r="Q1270" s="7"/>
      <c r="R1270" s="7"/>
      <c r="S1270" s="7"/>
    </row>
    <row r="1271" spans="1:19" s="41" customFormat="1" ht="31.5" hidden="1" customHeight="1" x14ac:dyDescent="0.2">
      <c r="A1271" s="153"/>
      <c r="B1271" s="1" t="s">
        <v>171</v>
      </c>
      <c r="C1271" s="99">
        <v>934</v>
      </c>
      <c r="D1271" s="28" t="s">
        <v>2</v>
      </c>
      <c r="E1271" s="28" t="s">
        <v>40</v>
      </c>
      <c r="F1271" s="28" t="s">
        <v>127</v>
      </c>
      <c r="G1271" s="28" t="s">
        <v>90</v>
      </c>
      <c r="H1271" s="28" t="s">
        <v>6</v>
      </c>
      <c r="I1271" s="28"/>
      <c r="J1271" s="28"/>
      <c r="K1271" s="80">
        <f>K1272</f>
        <v>0</v>
      </c>
      <c r="L1271" s="7"/>
      <c r="M1271" s="7"/>
      <c r="N1271" s="7"/>
      <c r="O1271" s="7"/>
      <c r="P1271" s="7"/>
      <c r="Q1271" s="7"/>
      <c r="R1271" s="7"/>
      <c r="S1271" s="7"/>
    </row>
    <row r="1272" spans="1:19" s="41" customFormat="1" ht="31.5" hidden="1" customHeight="1" x14ac:dyDescent="0.2">
      <c r="A1272" s="153"/>
      <c r="B1272" s="1" t="s">
        <v>172</v>
      </c>
      <c r="C1272" s="99">
        <v>934</v>
      </c>
      <c r="D1272" s="28" t="s">
        <v>2</v>
      </c>
      <c r="E1272" s="28" t="s">
        <v>40</v>
      </c>
      <c r="F1272" s="28" t="s">
        <v>127</v>
      </c>
      <c r="G1272" s="28" t="s">
        <v>90</v>
      </c>
      <c r="H1272" s="28" t="s">
        <v>6</v>
      </c>
      <c r="I1272" s="28" t="s">
        <v>170</v>
      </c>
      <c r="J1272" s="28"/>
      <c r="K1272" s="80">
        <f>K1273</f>
        <v>0</v>
      </c>
      <c r="L1272" s="7"/>
      <c r="M1272" s="7"/>
      <c r="N1272" s="7"/>
      <c r="O1272" s="7"/>
      <c r="P1272" s="7"/>
      <c r="Q1272" s="7"/>
      <c r="R1272" s="7"/>
      <c r="S1272" s="7"/>
    </row>
    <row r="1273" spans="1:19" s="41" customFormat="1" ht="31.5" hidden="1" customHeight="1" x14ac:dyDescent="0.2">
      <c r="A1273" s="153"/>
      <c r="B1273" s="1" t="s">
        <v>122</v>
      </c>
      <c r="C1273" s="99">
        <v>934</v>
      </c>
      <c r="D1273" s="28" t="s">
        <v>2</v>
      </c>
      <c r="E1273" s="28" t="s">
        <v>40</v>
      </c>
      <c r="F1273" s="28" t="s">
        <v>127</v>
      </c>
      <c r="G1273" s="28" t="s">
        <v>90</v>
      </c>
      <c r="H1273" s="28" t="s">
        <v>6</v>
      </c>
      <c r="I1273" s="28" t="s">
        <v>170</v>
      </c>
      <c r="J1273" s="28" t="s">
        <v>49</v>
      </c>
      <c r="K1273" s="80"/>
      <c r="L1273" s="7"/>
      <c r="M1273" s="7"/>
      <c r="N1273" s="7"/>
      <c r="O1273" s="7"/>
      <c r="P1273" s="7"/>
      <c r="Q1273" s="7"/>
      <c r="R1273" s="7"/>
      <c r="S1273" s="7"/>
    </row>
    <row r="1274" spans="1:19" s="41" customFormat="1" ht="18" hidden="1" customHeight="1" x14ac:dyDescent="0.2">
      <c r="A1274" s="153"/>
      <c r="B1274" s="1" t="s">
        <v>14</v>
      </c>
      <c r="C1274" s="99" t="s">
        <v>73</v>
      </c>
      <c r="D1274" s="28" t="s">
        <v>5</v>
      </c>
      <c r="E1274" s="28"/>
      <c r="F1274" s="28"/>
      <c r="G1274" s="28"/>
      <c r="H1274" s="28"/>
      <c r="I1274" s="28"/>
      <c r="J1274" s="28"/>
      <c r="K1274" s="80">
        <f t="shared" ref="K1274:K1275" si="49">SUM(K1275)</f>
        <v>487.8</v>
      </c>
      <c r="L1274" s="7"/>
      <c r="M1274" s="7"/>
      <c r="N1274" s="7"/>
      <c r="O1274" s="7"/>
      <c r="P1274" s="7"/>
      <c r="Q1274" s="7"/>
      <c r="R1274" s="7"/>
      <c r="S1274" s="7"/>
    </row>
    <row r="1275" spans="1:19" s="41" customFormat="1" ht="31.5" hidden="1" customHeight="1" x14ac:dyDescent="0.2">
      <c r="A1275" s="153"/>
      <c r="B1275" s="1" t="s">
        <v>129</v>
      </c>
      <c r="C1275" s="99" t="s">
        <v>73</v>
      </c>
      <c r="D1275" s="28" t="s">
        <v>5</v>
      </c>
      <c r="E1275" s="28" t="s">
        <v>10</v>
      </c>
      <c r="F1275" s="28"/>
      <c r="G1275" s="28"/>
      <c r="H1275" s="28"/>
      <c r="I1275" s="28"/>
      <c r="J1275" s="28"/>
      <c r="K1275" s="80">
        <f t="shared" si="49"/>
        <v>487.8</v>
      </c>
      <c r="L1275" s="7"/>
      <c r="M1275" s="7"/>
      <c r="N1275" s="7"/>
      <c r="O1275" s="7"/>
      <c r="P1275" s="7"/>
      <c r="Q1275" s="7"/>
      <c r="R1275" s="7"/>
      <c r="S1275" s="7"/>
    </row>
    <row r="1276" spans="1:19" s="41" customFormat="1" ht="18" hidden="1" customHeight="1" x14ac:dyDescent="0.2">
      <c r="A1276" s="153"/>
      <c r="B1276" s="31" t="s">
        <v>330</v>
      </c>
      <c r="C1276" s="100">
        <v>934</v>
      </c>
      <c r="D1276" s="28" t="s">
        <v>5</v>
      </c>
      <c r="E1276" s="28" t="s">
        <v>10</v>
      </c>
      <c r="F1276" s="28" t="s">
        <v>83</v>
      </c>
      <c r="G1276" s="28"/>
      <c r="H1276" s="28"/>
      <c r="I1276" s="28"/>
      <c r="J1276" s="99"/>
      <c r="K1276" s="80">
        <f>SUM(K1277)</f>
        <v>487.8</v>
      </c>
      <c r="L1276" s="7"/>
      <c r="M1276" s="7"/>
      <c r="N1276" s="7"/>
      <c r="O1276" s="7"/>
      <c r="P1276" s="7"/>
      <c r="Q1276" s="7"/>
      <c r="R1276" s="7"/>
      <c r="S1276" s="7"/>
    </row>
    <row r="1277" spans="1:19" s="41" customFormat="1" ht="47.25" hidden="1" customHeight="1" x14ac:dyDescent="0.2">
      <c r="A1277" s="153"/>
      <c r="B1277" s="31" t="s">
        <v>339</v>
      </c>
      <c r="C1277" s="100">
        <v>934</v>
      </c>
      <c r="D1277" s="28" t="s">
        <v>5</v>
      </c>
      <c r="E1277" s="28" t="s">
        <v>10</v>
      </c>
      <c r="F1277" s="28" t="s">
        <v>83</v>
      </c>
      <c r="G1277" s="28" t="s">
        <v>116</v>
      </c>
      <c r="H1277" s="28"/>
      <c r="I1277" s="28"/>
      <c r="J1277" s="99"/>
      <c r="K1277" s="80">
        <f t="shared" ref="K1277:K1279" si="50">SUM(K1278)</f>
        <v>487.8</v>
      </c>
      <c r="L1277" s="7"/>
      <c r="M1277" s="7"/>
      <c r="N1277" s="7"/>
      <c r="O1277" s="7"/>
      <c r="P1277" s="7"/>
      <c r="Q1277" s="7"/>
      <c r="R1277" s="7"/>
      <c r="S1277" s="7"/>
    </row>
    <row r="1278" spans="1:19" s="41" customFormat="1" ht="47.25" hidden="1" customHeight="1" x14ac:dyDescent="0.2">
      <c r="A1278" s="153"/>
      <c r="B1278" s="31" t="s">
        <v>130</v>
      </c>
      <c r="C1278" s="100">
        <v>934</v>
      </c>
      <c r="D1278" s="28" t="s">
        <v>5</v>
      </c>
      <c r="E1278" s="28" t="s">
        <v>10</v>
      </c>
      <c r="F1278" s="28" t="s">
        <v>83</v>
      </c>
      <c r="G1278" s="28" t="s">
        <v>116</v>
      </c>
      <c r="H1278" s="28" t="s">
        <v>2</v>
      </c>
      <c r="I1278" s="28"/>
      <c r="J1278" s="99"/>
      <c r="K1278" s="80">
        <f>SUM(K1279+K1281)</f>
        <v>487.8</v>
      </c>
      <c r="L1278" s="7"/>
      <c r="M1278" s="7"/>
      <c r="N1278" s="7"/>
      <c r="O1278" s="7"/>
      <c r="P1278" s="7"/>
      <c r="Q1278" s="7"/>
      <c r="R1278" s="7"/>
      <c r="S1278" s="7"/>
    </row>
    <row r="1279" spans="1:19" s="41" customFormat="1" ht="31.5" hidden="1" customHeight="1" x14ac:dyDescent="0.2">
      <c r="A1279" s="153"/>
      <c r="B1279" s="31" t="s">
        <v>131</v>
      </c>
      <c r="C1279" s="100">
        <v>934</v>
      </c>
      <c r="D1279" s="28" t="s">
        <v>5</v>
      </c>
      <c r="E1279" s="28" t="s">
        <v>10</v>
      </c>
      <c r="F1279" s="28" t="s">
        <v>83</v>
      </c>
      <c r="G1279" s="28" t="s">
        <v>116</v>
      </c>
      <c r="H1279" s="28" t="s">
        <v>2</v>
      </c>
      <c r="I1279" s="28" t="s">
        <v>134</v>
      </c>
      <c r="J1279" s="99"/>
      <c r="K1279" s="80">
        <f t="shared" si="50"/>
        <v>315.3</v>
      </c>
      <c r="L1279" s="7"/>
      <c r="M1279" s="7"/>
      <c r="N1279" s="7"/>
      <c r="O1279" s="7"/>
      <c r="P1279" s="7"/>
      <c r="Q1279" s="7"/>
      <c r="R1279" s="7"/>
      <c r="S1279" s="7"/>
    </row>
    <row r="1280" spans="1:19" s="41" customFormat="1" ht="31.5" hidden="1" customHeight="1" x14ac:dyDescent="0.2">
      <c r="A1280" s="153"/>
      <c r="B1280" s="1" t="s">
        <v>122</v>
      </c>
      <c r="C1280" s="100">
        <v>934</v>
      </c>
      <c r="D1280" s="28" t="s">
        <v>5</v>
      </c>
      <c r="E1280" s="28" t="s">
        <v>10</v>
      </c>
      <c r="F1280" s="28" t="s">
        <v>83</v>
      </c>
      <c r="G1280" s="28" t="s">
        <v>116</v>
      </c>
      <c r="H1280" s="28" t="s">
        <v>2</v>
      </c>
      <c r="I1280" s="28" t="s">
        <v>134</v>
      </c>
      <c r="J1280" s="99" t="s">
        <v>49</v>
      </c>
      <c r="K1280" s="80">
        <f>69.2+102.1+71.5+72.5</f>
        <v>315.3</v>
      </c>
      <c r="L1280" s="7"/>
      <c r="M1280" s="7"/>
      <c r="N1280" s="7"/>
      <c r="O1280" s="7"/>
      <c r="P1280" s="7"/>
      <c r="Q1280" s="7"/>
      <c r="R1280" s="7"/>
      <c r="S1280" s="7"/>
    </row>
    <row r="1281" spans="1:19" s="41" customFormat="1" ht="31.5" hidden="1" customHeight="1" x14ac:dyDescent="0.2">
      <c r="A1281" s="153"/>
      <c r="B1281" s="1" t="s">
        <v>132</v>
      </c>
      <c r="C1281" s="100">
        <v>934</v>
      </c>
      <c r="D1281" s="99" t="s">
        <v>5</v>
      </c>
      <c r="E1281" s="99" t="s">
        <v>10</v>
      </c>
      <c r="F1281" s="99" t="s">
        <v>83</v>
      </c>
      <c r="G1281" s="100">
        <v>2</v>
      </c>
      <c r="H1281" s="99" t="s">
        <v>2</v>
      </c>
      <c r="I1281" s="99" t="s">
        <v>135</v>
      </c>
      <c r="J1281" s="99"/>
      <c r="K1281" s="80">
        <f>K1282</f>
        <v>172.5</v>
      </c>
      <c r="L1281" s="7"/>
      <c r="M1281" s="7"/>
      <c r="N1281" s="7"/>
      <c r="O1281" s="7"/>
      <c r="P1281" s="7"/>
      <c r="Q1281" s="7"/>
      <c r="R1281" s="7"/>
      <c r="S1281" s="7"/>
    </row>
    <row r="1282" spans="1:19" s="41" customFormat="1" ht="31.5" hidden="1" customHeight="1" x14ac:dyDescent="0.2">
      <c r="A1282" s="153"/>
      <c r="B1282" s="1" t="s">
        <v>122</v>
      </c>
      <c r="C1282" s="100">
        <v>934</v>
      </c>
      <c r="D1282" s="99" t="s">
        <v>5</v>
      </c>
      <c r="E1282" s="99" t="s">
        <v>10</v>
      </c>
      <c r="F1282" s="99" t="s">
        <v>83</v>
      </c>
      <c r="G1282" s="100">
        <v>2</v>
      </c>
      <c r="H1282" s="99" t="s">
        <v>2</v>
      </c>
      <c r="I1282" s="99" t="s">
        <v>135</v>
      </c>
      <c r="J1282" s="99" t="s">
        <v>49</v>
      </c>
      <c r="K1282" s="80">
        <f>15+157.5</f>
        <v>172.5</v>
      </c>
      <c r="L1282" s="7"/>
      <c r="M1282" s="7"/>
      <c r="N1282" s="7"/>
      <c r="O1282" s="7"/>
      <c r="P1282" s="7"/>
      <c r="Q1282" s="7"/>
      <c r="R1282" s="7"/>
      <c r="S1282" s="7"/>
    </row>
    <row r="1283" spans="1:19" s="41" customFormat="1" ht="18" hidden="1" customHeight="1" x14ac:dyDescent="0.2">
      <c r="A1283" s="153"/>
      <c r="B1283" s="49" t="s">
        <v>18</v>
      </c>
      <c r="C1283" s="99">
        <v>934</v>
      </c>
      <c r="D1283" s="28" t="s">
        <v>8</v>
      </c>
      <c r="E1283" s="28"/>
      <c r="F1283" s="28"/>
      <c r="G1283" s="28"/>
      <c r="H1283" s="28"/>
      <c r="I1283" s="28"/>
      <c r="J1283" s="28"/>
      <c r="K1283" s="80">
        <f>K1290+K1315+K1284</f>
        <v>46551.700000000004</v>
      </c>
      <c r="L1283" s="7"/>
      <c r="M1283" s="7"/>
      <c r="N1283" s="7"/>
      <c r="O1283" s="7"/>
      <c r="P1283" s="7"/>
      <c r="Q1283" s="7"/>
      <c r="R1283" s="7"/>
      <c r="S1283" s="7"/>
    </row>
    <row r="1284" spans="1:19" s="41" customFormat="1" ht="18.75" hidden="1" customHeight="1" x14ac:dyDescent="0.2">
      <c r="A1284" s="153"/>
      <c r="B1284" s="1" t="s">
        <v>229</v>
      </c>
      <c r="C1284" s="100">
        <v>934</v>
      </c>
      <c r="D1284" s="28" t="s">
        <v>8</v>
      </c>
      <c r="E1284" s="28" t="s">
        <v>7</v>
      </c>
      <c r="F1284" s="28"/>
      <c r="G1284" s="28"/>
      <c r="H1284" s="28"/>
      <c r="I1284" s="28"/>
      <c r="J1284" s="99"/>
      <c r="K1284" s="80">
        <f t="shared" ref="K1284:K1287" si="51">SUM(K1285)</f>
        <v>12.4</v>
      </c>
      <c r="L1284" s="7"/>
      <c r="M1284" s="7"/>
      <c r="N1284" s="7"/>
      <c r="O1284" s="7"/>
      <c r="P1284" s="7"/>
      <c r="Q1284" s="7"/>
      <c r="R1284" s="7"/>
      <c r="S1284" s="7"/>
    </row>
    <row r="1285" spans="1:19" s="41" customFormat="1" ht="18" hidden="1" customHeight="1" x14ac:dyDescent="0.2">
      <c r="A1285" s="153"/>
      <c r="B1285" s="1" t="s">
        <v>386</v>
      </c>
      <c r="C1285" s="100">
        <v>934</v>
      </c>
      <c r="D1285" s="28" t="s">
        <v>8</v>
      </c>
      <c r="E1285" s="28" t="s">
        <v>7</v>
      </c>
      <c r="F1285" s="28" t="s">
        <v>17</v>
      </c>
      <c r="G1285" s="28"/>
      <c r="H1285" s="28"/>
      <c r="I1285" s="28"/>
      <c r="J1285" s="99"/>
      <c r="K1285" s="80">
        <f t="shared" si="51"/>
        <v>12.4</v>
      </c>
      <c r="L1285" s="7"/>
      <c r="M1285" s="7"/>
      <c r="N1285" s="7"/>
      <c r="O1285" s="7"/>
      <c r="P1285" s="7"/>
      <c r="Q1285" s="7"/>
      <c r="R1285" s="7"/>
      <c r="S1285" s="7"/>
    </row>
    <row r="1286" spans="1:19" s="41" customFormat="1" ht="18" hidden="1" customHeight="1" x14ac:dyDescent="0.2">
      <c r="A1286" s="153"/>
      <c r="B1286" s="1" t="s">
        <v>387</v>
      </c>
      <c r="C1286" s="100">
        <v>934</v>
      </c>
      <c r="D1286" s="28" t="s">
        <v>8</v>
      </c>
      <c r="E1286" s="28" t="s">
        <v>7</v>
      </c>
      <c r="F1286" s="28" t="s">
        <v>17</v>
      </c>
      <c r="G1286" s="28" t="s">
        <v>90</v>
      </c>
      <c r="H1286" s="28"/>
      <c r="I1286" s="28"/>
      <c r="J1286" s="99"/>
      <c r="K1286" s="80">
        <f t="shared" si="51"/>
        <v>12.4</v>
      </c>
      <c r="L1286" s="7"/>
      <c r="M1286" s="7"/>
      <c r="N1286" s="7"/>
      <c r="O1286" s="7"/>
      <c r="P1286" s="7"/>
      <c r="Q1286" s="7"/>
      <c r="R1286" s="7"/>
      <c r="S1286" s="7"/>
    </row>
    <row r="1287" spans="1:19" s="41" customFormat="1" ht="47.25" hidden="1" customHeight="1" x14ac:dyDescent="0.2">
      <c r="A1287" s="153"/>
      <c r="B1287" s="1" t="s">
        <v>388</v>
      </c>
      <c r="C1287" s="100">
        <v>934</v>
      </c>
      <c r="D1287" s="28" t="s">
        <v>8</v>
      </c>
      <c r="E1287" s="28" t="s">
        <v>7</v>
      </c>
      <c r="F1287" s="28" t="s">
        <v>17</v>
      </c>
      <c r="G1287" s="28" t="s">
        <v>90</v>
      </c>
      <c r="H1287" s="28" t="s">
        <v>2</v>
      </c>
      <c r="I1287" s="28"/>
      <c r="J1287" s="99"/>
      <c r="K1287" s="80">
        <f t="shared" si="51"/>
        <v>12.4</v>
      </c>
      <c r="L1287" s="7"/>
      <c r="M1287" s="7"/>
      <c r="N1287" s="7"/>
      <c r="O1287" s="7"/>
      <c r="P1287" s="7"/>
      <c r="Q1287" s="7"/>
      <c r="R1287" s="7"/>
      <c r="S1287" s="7"/>
    </row>
    <row r="1288" spans="1:19" s="41" customFormat="1" ht="18" hidden="1" customHeight="1" x14ac:dyDescent="0.2">
      <c r="A1288" s="153"/>
      <c r="B1288" s="1" t="s">
        <v>231</v>
      </c>
      <c r="C1288" s="100">
        <v>934</v>
      </c>
      <c r="D1288" s="28" t="s">
        <v>8</v>
      </c>
      <c r="E1288" s="28" t="s">
        <v>7</v>
      </c>
      <c r="F1288" s="28" t="s">
        <v>17</v>
      </c>
      <c r="G1288" s="28" t="s">
        <v>90</v>
      </c>
      <c r="H1288" s="28" t="s">
        <v>2</v>
      </c>
      <c r="I1288" s="28" t="s">
        <v>230</v>
      </c>
      <c r="J1288" s="99"/>
      <c r="K1288" s="80">
        <f>SUM(K1289)</f>
        <v>12.4</v>
      </c>
      <c r="L1288" s="7"/>
      <c r="M1288" s="7"/>
      <c r="N1288" s="7"/>
      <c r="O1288" s="7"/>
      <c r="P1288" s="7"/>
      <c r="Q1288" s="7"/>
      <c r="R1288" s="7"/>
      <c r="S1288" s="7"/>
    </row>
    <row r="1289" spans="1:19" s="41" customFormat="1" ht="31.5" hidden="1" customHeight="1" x14ac:dyDescent="0.2">
      <c r="A1289" s="153"/>
      <c r="B1289" s="1" t="s">
        <v>122</v>
      </c>
      <c r="C1289" s="100">
        <v>934</v>
      </c>
      <c r="D1289" s="28" t="s">
        <v>8</v>
      </c>
      <c r="E1289" s="28" t="s">
        <v>7</v>
      </c>
      <c r="F1289" s="28" t="s">
        <v>17</v>
      </c>
      <c r="G1289" s="28" t="s">
        <v>90</v>
      </c>
      <c r="H1289" s="28" t="s">
        <v>2</v>
      </c>
      <c r="I1289" s="28" t="s">
        <v>230</v>
      </c>
      <c r="J1289" s="99" t="s">
        <v>49</v>
      </c>
      <c r="K1289" s="80">
        <v>12.4</v>
      </c>
      <c r="L1289" s="7"/>
      <c r="M1289" s="8"/>
      <c r="N1289" s="7"/>
      <c r="O1289" s="7"/>
      <c r="P1289" s="7"/>
      <c r="Q1289" s="7"/>
      <c r="R1289" s="7"/>
      <c r="S1289" s="7"/>
    </row>
    <row r="1290" spans="1:19" s="41" customFormat="1" ht="18" hidden="1" customHeight="1" x14ac:dyDescent="0.2">
      <c r="A1290" s="153"/>
      <c r="B1290" s="49" t="s">
        <v>19</v>
      </c>
      <c r="C1290" s="99">
        <v>934</v>
      </c>
      <c r="D1290" s="28" t="s">
        <v>8</v>
      </c>
      <c r="E1290" s="28" t="s">
        <v>8</v>
      </c>
      <c r="F1290" s="28"/>
      <c r="G1290" s="28"/>
      <c r="H1290" s="28"/>
      <c r="I1290" s="28"/>
      <c r="J1290" s="28"/>
      <c r="K1290" s="80">
        <f>SUM(K1291+K1306)</f>
        <v>40580.9</v>
      </c>
      <c r="L1290" s="7"/>
      <c r="M1290" s="7"/>
      <c r="N1290" s="7"/>
      <c r="O1290" s="7"/>
      <c r="P1290" s="7"/>
      <c r="Q1290" s="7"/>
      <c r="R1290" s="7"/>
      <c r="S1290" s="7"/>
    </row>
    <row r="1291" spans="1:19" s="41" customFormat="1" ht="18" hidden="1" customHeight="1" x14ac:dyDescent="0.2">
      <c r="A1291" s="153"/>
      <c r="B1291" s="31" t="s">
        <v>386</v>
      </c>
      <c r="C1291" s="99">
        <v>934</v>
      </c>
      <c r="D1291" s="28" t="s">
        <v>8</v>
      </c>
      <c r="E1291" s="28" t="s">
        <v>8</v>
      </c>
      <c r="F1291" s="28" t="s">
        <v>17</v>
      </c>
      <c r="G1291" s="28"/>
      <c r="H1291" s="28"/>
      <c r="I1291" s="28"/>
      <c r="J1291" s="28"/>
      <c r="K1291" s="80">
        <f t="shared" ref="K1291" si="52">SUM(K1292)</f>
        <v>40101.9</v>
      </c>
      <c r="L1291" s="7"/>
      <c r="M1291" s="7"/>
      <c r="N1291" s="7"/>
      <c r="O1291" s="7"/>
      <c r="P1291" s="7"/>
      <c r="Q1291" s="7"/>
      <c r="R1291" s="7"/>
      <c r="S1291" s="7"/>
    </row>
    <row r="1292" spans="1:19" s="41" customFormat="1" ht="18" hidden="1" customHeight="1" x14ac:dyDescent="0.2">
      <c r="A1292" s="153"/>
      <c r="B1292" s="31" t="s">
        <v>387</v>
      </c>
      <c r="C1292" s="99">
        <v>934</v>
      </c>
      <c r="D1292" s="28" t="s">
        <v>8</v>
      </c>
      <c r="E1292" s="28" t="s">
        <v>8</v>
      </c>
      <c r="F1292" s="28" t="s">
        <v>17</v>
      </c>
      <c r="G1292" s="28" t="s">
        <v>90</v>
      </c>
      <c r="H1292" s="28"/>
      <c r="I1292" s="28"/>
      <c r="J1292" s="28"/>
      <c r="K1292" s="80">
        <f>SUM(K1293+K1300)</f>
        <v>40101.9</v>
      </c>
      <c r="L1292" s="7"/>
      <c r="M1292" s="7"/>
      <c r="N1292" s="7"/>
      <c r="O1292" s="7"/>
      <c r="P1292" s="7"/>
      <c r="Q1292" s="7"/>
      <c r="R1292" s="7"/>
      <c r="S1292" s="7"/>
    </row>
    <row r="1293" spans="1:19" s="41" customFormat="1" ht="35.25" hidden="1" customHeight="1" x14ac:dyDescent="0.2">
      <c r="A1293" s="153"/>
      <c r="B1293" s="31" t="s">
        <v>505</v>
      </c>
      <c r="C1293" s="99">
        <v>934</v>
      </c>
      <c r="D1293" s="28" t="s">
        <v>8</v>
      </c>
      <c r="E1293" s="28" t="s">
        <v>8</v>
      </c>
      <c r="F1293" s="28" t="s">
        <v>17</v>
      </c>
      <c r="G1293" s="28" t="s">
        <v>90</v>
      </c>
      <c r="H1293" s="28" t="s">
        <v>4</v>
      </c>
      <c r="I1293" s="28"/>
      <c r="J1293" s="28"/>
      <c r="K1293" s="80">
        <f>SUM(K1294+K1298)</f>
        <v>35052.9</v>
      </c>
      <c r="L1293" s="7"/>
      <c r="M1293" s="7"/>
      <c r="N1293" s="7"/>
      <c r="O1293" s="7"/>
      <c r="P1293" s="7"/>
      <c r="Q1293" s="7"/>
      <c r="R1293" s="7"/>
      <c r="S1293" s="7"/>
    </row>
    <row r="1294" spans="1:19" s="41" customFormat="1" ht="47.25" hidden="1" customHeight="1" x14ac:dyDescent="0.2">
      <c r="A1294" s="153"/>
      <c r="B1294" s="1" t="s">
        <v>66</v>
      </c>
      <c r="C1294" s="99" t="s">
        <v>73</v>
      </c>
      <c r="D1294" s="28" t="s">
        <v>8</v>
      </c>
      <c r="E1294" s="28" t="s">
        <v>8</v>
      </c>
      <c r="F1294" s="28" t="s">
        <v>17</v>
      </c>
      <c r="G1294" s="28" t="s">
        <v>90</v>
      </c>
      <c r="H1294" s="28" t="s">
        <v>4</v>
      </c>
      <c r="I1294" s="28" t="s">
        <v>85</v>
      </c>
      <c r="J1294" s="28"/>
      <c r="K1294" s="80">
        <f>SUM(K1295:K1297)</f>
        <v>35052.9</v>
      </c>
      <c r="L1294" s="8"/>
      <c r="M1294" s="7"/>
      <c r="N1294" s="7"/>
      <c r="O1294" s="7"/>
      <c r="P1294" s="7"/>
      <c r="Q1294" s="7"/>
      <c r="R1294" s="7"/>
      <c r="S1294" s="7"/>
    </row>
    <row r="1295" spans="1:19" s="41" customFormat="1" ht="48.75" hidden="1" customHeight="1" x14ac:dyDescent="0.2">
      <c r="A1295" s="153"/>
      <c r="B1295" s="1" t="s">
        <v>121</v>
      </c>
      <c r="C1295" s="99" t="s">
        <v>73</v>
      </c>
      <c r="D1295" s="28" t="s">
        <v>8</v>
      </c>
      <c r="E1295" s="28" t="s">
        <v>8</v>
      </c>
      <c r="F1295" s="28" t="s">
        <v>17</v>
      </c>
      <c r="G1295" s="28" t="s">
        <v>90</v>
      </c>
      <c r="H1295" s="28" t="s">
        <v>4</v>
      </c>
      <c r="I1295" s="28" t="s">
        <v>85</v>
      </c>
      <c r="J1295" s="28" t="s">
        <v>48</v>
      </c>
      <c r="K1295" s="80">
        <v>33551.9</v>
      </c>
      <c r="L1295" s="8"/>
      <c r="M1295" s="7"/>
      <c r="N1295" s="7"/>
      <c r="O1295" s="7"/>
      <c r="P1295" s="7"/>
      <c r="Q1295" s="7"/>
      <c r="R1295" s="7"/>
      <c r="S1295" s="7"/>
    </row>
    <row r="1296" spans="1:19" s="41" customFormat="1" ht="31.5" hidden="1" customHeight="1" x14ac:dyDescent="0.2">
      <c r="A1296" s="153"/>
      <c r="B1296" s="1" t="s">
        <v>122</v>
      </c>
      <c r="C1296" s="99" t="s">
        <v>73</v>
      </c>
      <c r="D1296" s="28" t="s">
        <v>8</v>
      </c>
      <c r="E1296" s="28" t="s">
        <v>8</v>
      </c>
      <c r="F1296" s="28" t="s">
        <v>17</v>
      </c>
      <c r="G1296" s="28" t="s">
        <v>90</v>
      </c>
      <c r="H1296" s="28" t="s">
        <v>4</v>
      </c>
      <c r="I1296" s="28" t="s">
        <v>85</v>
      </c>
      <c r="J1296" s="28" t="s">
        <v>49</v>
      </c>
      <c r="K1296" s="80">
        <v>1444.1</v>
      </c>
      <c r="L1296" s="7"/>
      <c r="M1296" s="7"/>
      <c r="N1296" s="7"/>
      <c r="O1296" s="7"/>
      <c r="P1296" s="7"/>
      <c r="Q1296" s="7"/>
      <c r="R1296" s="7"/>
      <c r="S1296" s="7"/>
    </row>
    <row r="1297" spans="1:19" s="41" customFormat="1" ht="18" hidden="1" customHeight="1" x14ac:dyDescent="0.2">
      <c r="A1297" s="153"/>
      <c r="B1297" s="1" t="s">
        <v>50</v>
      </c>
      <c r="C1297" s="99" t="s">
        <v>73</v>
      </c>
      <c r="D1297" s="28" t="s">
        <v>8</v>
      </c>
      <c r="E1297" s="28" t="s">
        <v>8</v>
      </c>
      <c r="F1297" s="28" t="s">
        <v>17</v>
      </c>
      <c r="G1297" s="28" t="s">
        <v>90</v>
      </c>
      <c r="H1297" s="28" t="s">
        <v>4</v>
      </c>
      <c r="I1297" s="28" t="s">
        <v>85</v>
      </c>
      <c r="J1297" s="28" t="s">
        <v>51</v>
      </c>
      <c r="K1297" s="80">
        <v>56.9</v>
      </c>
      <c r="L1297" s="7"/>
      <c r="M1297" s="7"/>
      <c r="N1297" s="7"/>
      <c r="O1297" s="7"/>
      <c r="P1297" s="7"/>
      <c r="Q1297" s="7"/>
      <c r="R1297" s="7"/>
      <c r="S1297" s="7"/>
    </row>
    <row r="1298" spans="1:19" s="41" customFormat="1" ht="31.5" hidden="1" customHeight="1" x14ac:dyDescent="0.2">
      <c r="A1298" s="153"/>
      <c r="B1298" s="1" t="s">
        <v>278</v>
      </c>
      <c r="C1298" s="99">
        <v>934</v>
      </c>
      <c r="D1298" s="28" t="s">
        <v>8</v>
      </c>
      <c r="E1298" s="28" t="s">
        <v>8</v>
      </c>
      <c r="F1298" s="28" t="s">
        <v>17</v>
      </c>
      <c r="G1298" s="28" t="s">
        <v>90</v>
      </c>
      <c r="H1298" s="28" t="s">
        <v>4</v>
      </c>
      <c r="I1298" s="28" t="s">
        <v>277</v>
      </c>
      <c r="J1298" s="28"/>
      <c r="K1298" s="80">
        <f>K1299</f>
        <v>0</v>
      </c>
      <c r="L1298" s="7"/>
      <c r="M1298" s="7"/>
      <c r="N1298" s="7"/>
      <c r="O1298" s="7"/>
      <c r="P1298" s="7"/>
      <c r="Q1298" s="7"/>
      <c r="R1298" s="7"/>
      <c r="S1298" s="7"/>
    </row>
    <row r="1299" spans="1:19" s="41" customFormat="1" ht="31.5" hidden="1" customHeight="1" x14ac:dyDescent="0.2">
      <c r="A1299" s="153"/>
      <c r="B1299" s="1" t="s">
        <v>122</v>
      </c>
      <c r="C1299" s="99">
        <v>934</v>
      </c>
      <c r="D1299" s="28" t="s">
        <v>8</v>
      </c>
      <c r="E1299" s="28" t="s">
        <v>8</v>
      </c>
      <c r="F1299" s="28" t="s">
        <v>17</v>
      </c>
      <c r="G1299" s="28" t="s">
        <v>90</v>
      </c>
      <c r="H1299" s="28" t="s">
        <v>4</v>
      </c>
      <c r="I1299" s="28" t="s">
        <v>277</v>
      </c>
      <c r="J1299" s="28" t="s">
        <v>49</v>
      </c>
      <c r="K1299" s="80"/>
      <c r="L1299" s="7"/>
      <c r="M1299" s="7"/>
      <c r="N1299" s="7"/>
      <c r="O1299" s="7"/>
      <c r="P1299" s="7"/>
      <c r="Q1299" s="7"/>
      <c r="R1299" s="7"/>
      <c r="S1299" s="7"/>
    </row>
    <row r="1300" spans="1:19" s="41" customFormat="1" ht="47.25" hidden="1" customHeight="1" x14ac:dyDescent="0.2">
      <c r="A1300" s="153"/>
      <c r="B1300" s="1" t="s">
        <v>389</v>
      </c>
      <c r="C1300" s="99">
        <v>934</v>
      </c>
      <c r="D1300" s="28" t="s">
        <v>8</v>
      </c>
      <c r="E1300" s="28" t="s">
        <v>8</v>
      </c>
      <c r="F1300" s="28" t="s">
        <v>17</v>
      </c>
      <c r="G1300" s="28" t="s">
        <v>90</v>
      </c>
      <c r="H1300" s="28" t="s">
        <v>5</v>
      </c>
      <c r="I1300" s="28"/>
      <c r="J1300" s="99"/>
      <c r="K1300" s="80">
        <f>K1301+K1304</f>
        <v>5049</v>
      </c>
      <c r="L1300" s="7"/>
      <c r="M1300" s="7"/>
      <c r="N1300" s="7"/>
      <c r="O1300" s="7"/>
      <c r="P1300" s="7"/>
      <c r="Q1300" s="7"/>
      <c r="R1300" s="7"/>
      <c r="S1300" s="7"/>
    </row>
    <row r="1301" spans="1:19" s="41" customFormat="1" ht="18" hidden="1" customHeight="1" x14ac:dyDescent="0.2">
      <c r="A1301" s="153"/>
      <c r="B1301" s="1" t="s">
        <v>390</v>
      </c>
      <c r="C1301" s="99">
        <v>934</v>
      </c>
      <c r="D1301" s="28" t="s">
        <v>8</v>
      </c>
      <c r="E1301" s="28" t="s">
        <v>8</v>
      </c>
      <c r="F1301" s="28" t="s">
        <v>17</v>
      </c>
      <c r="G1301" s="28" t="s">
        <v>90</v>
      </c>
      <c r="H1301" s="28" t="s">
        <v>5</v>
      </c>
      <c r="I1301" s="28" t="s">
        <v>209</v>
      </c>
      <c r="J1301" s="99"/>
      <c r="K1301" s="80">
        <f>K1303+K1302</f>
        <v>5049</v>
      </c>
      <c r="L1301" s="7"/>
      <c r="M1301" s="7"/>
      <c r="N1301" s="7"/>
      <c r="O1301" s="7"/>
      <c r="P1301" s="7"/>
      <c r="Q1301" s="7"/>
      <c r="R1301" s="7"/>
      <c r="S1301" s="7"/>
    </row>
    <row r="1302" spans="1:19" s="41" customFormat="1" ht="55.5" hidden="1" customHeight="1" x14ac:dyDescent="0.2">
      <c r="A1302" s="153"/>
      <c r="B1302" s="1" t="s">
        <v>121</v>
      </c>
      <c r="C1302" s="99">
        <v>934</v>
      </c>
      <c r="D1302" s="28" t="s">
        <v>8</v>
      </c>
      <c r="E1302" s="28" t="s">
        <v>8</v>
      </c>
      <c r="F1302" s="28" t="s">
        <v>17</v>
      </c>
      <c r="G1302" s="28" t="s">
        <v>90</v>
      </c>
      <c r="H1302" s="28" t="s">
        <v>5</v>
      </c>
      <c r="I1302" s="28" t="s">
        <v>209</v>
      </c>
      <c r="J1302" s="99" t="s">
        <v>48</v>
      </c>
      <c r="K1302" s="80">
        <v>893.8</v>
      </c>
      <c r="L1302" s="7"/>
      <c r="M1302" s="7"/>
      <c r="N1302" s="7"/>
      <c r="O1302" s="7"/>
      <c r="P1302" s="7"/>
      <c r="Q1302" s="7"/>
      <c r="R1302" s="7"/>
      <c r="S1302" s="7"/>
    </row>
    <row r="1303" spans="1:19" s="41" customFormat="1" ht="31.5" hidden="1" customHeight="1" x14ac:dyDescent="0.2">
      <c r="A1303" s="153"/>
      <c r="B1303" s="1" t="s">
        <v>122</v>
      </c>
      <c r="C1303" s="99">
        <v>934</v>
      </c>
      <c r="D1303" s="28" t="s">
        <v>8</v>
      </c>
      <c r="E1303" s="28" t="s">
        <v>8</v>
      </c>
      <c r="F1303" s="28" t="s">
        <v>17</v>
      </c>
      <c r="G1303" s="28" t="s">
        <v>90</v>
      </c>
      <c r="H1303" s="28" t="s">
        <v>5</v>
      </c>
      <c r="I1303" s="28" t="s">
        <v>209</v>
      </c>
      <c r="J1303" s="99" t="s">
        <v>49</v>
      </c>
      <c r="K1303" s="80">
        <v>4155.2</v>
      </c>
      <c r="L1303" s="7"/>
      <c r="M1303" s="7"/>
      <c r="N1303" s="7"/>
      <c r="O1303" s="7"/>
      <c r="P1303" s="7"/>
      <c r="Q1303" s="7"/>
      <c r="R1303" s="7"/>
      <c r="S1303" s="7"/>
    </row>
    <row r="1304" spans="1:19" s="41" customFormat="1" ht="31.5" hidden="1" customHeight="1" x14ac:dyDescent="0.2">
      <c r="A1304" s="153"/>
      <c r="B1304" s="1" t="s">
        <v>278</v>
      </c>
      <c r="C1304" s="99">
        <v>934</v>
      </c>
      <c r="D1304" s="28" t="s">
        <v>8</v>
      </c>
      <c r="E1304" s="28" t="s">
        <v>8</v>
      </c>
      <c r="F1304" s="28" t="s">
        <v>17</v>
      </c>
      <c r="G1304" s="28" t="s">
        <v>90</v>
      </c>
      <c r="H1304" s="28" t="s">
        <v>5</v>
      </c>
      <c r="I1304" s="28" t="s">
        <v>277</v>
      </c>
      <c r="J1304" s="99"/>
      <c r="K1304" s="80">
        <f>K1305</f>
        <v>0</v>
      </c>
      <c r="L1304" s="7"/>
      <c r="M1304" s="7"/>
      <c r="N1304" s="7"/>
      <c r="O1304" s="7"/>
      <c r="P1304" s="7"/>
      <c r="Q1304" s="7"/>
      <c r="R1304" s="7"/>
      <c r="S1304" s="7"/>
    </row>
    <row r="1305" spans="1:19" s="41" customFormat="1" ht="31.5" hidden="1" customHeight="1" x14ac:dyDescent="0.2">
      <c r="A1305" s="153"/>
      <c r="B1305" s="1" t="s">
        <v>122</v>
      </c>
      <c r="C1305" s="99">
        <v>934</v>
      </c>
      <c r="D1305" s="28" t="s">
        <v>8</v>
      </c>
      <c r="E1305" s="28" t="s">
        <v>8</v>
      </c>
      <c r="F1305" s="28" t="s">
        <v>17</v>
      </c>
      <c r="G1305" s="28" t="s">
        <v>90</v>
      </c>
      <c r="H1305" s="28" t="s">
        <v>5</v>
      </c>
      <c r="I1305" s="28" t="s">
        <v>277</v>
      </c>
      <c r="J1305" s="99" t="s">
        <v>49</v>
      </c>
      <c r="K1305" s="80"/>
      <c r="L1305" s="7"/>
      <c r="M1305" s="7"/>
      <c r="N1305" s="7"/>
      <c r="O1305" s="7"/>
      <c r="P1305" s="7"/>
      <c r="Q1305" s="7"/>
      <c r="R1305" s="7"/>
      <c r="S1305" s="7"/>
    </row>
    <row r="1306" spans="1:19" s="41" customFormat="1" ht="31.5" hidden="1" customHeight="1" x14ac:dyDescent="0.2">
      <c r="A1306" s="153"/>
      <c r="B1306" s="1" t="s">
        <v>274</v>
      </c>
      <c r="C1306" s="99">
        <v>934</v>
      </c>
      <c r="D1306" s="28" t="s">
        <v>8</v>
      </c>
      <c r="E1306" s="28" t="s">
        <v>8</v>
      </c>
      <c r="F1306" s="28" t="s">
        <v>70</v>
      </c>
      <c r="G1306" s="100"/>
      <c r="H1306" s="99"/>
      <c r="I1306" s="99"/>
      <c r="J1306" s="99"/>
      <c r="K1306" s="80">
        <f>K1311+K1307</f>
        <v>479</v>
      </c>
      <c r="L1306" s="7"/>
      <c r="M1306" s="7"/>
      <c r="N1306" s="7"/>
      <c r="O1306" s="7"/>
      <c r="P1306" s="7"/>
      <c r="Q1306" s="7"/>
      <c r="R1306" s="7"/>
      <c r="S1306" s="7"/>
    </row>
    <row r="1307" spans="1:19" s="41" customFormat="1" ht="47.25" hidden="1" customHeight="1" x14ac:dyDescent="0.2">
      <c r="A1307" s="153"/>
      <c r="B1307" s="1" t="s">
        <v>322</v>
      </c>
      <c r="C1307" s="99">
        <v>934</v>
      </c>
      <c r="D1307" s="28" t="s">
        <v>8</v>
      </c>
      <c r="E1307" s="28" t="s">
        <v>8</v>
      </c>
      <c r="F1307" s="28" t="s">
        <v>70</v>
      </c>
      <c r="G1307" s="28" t="s">
        <v>90</v>
      </c>
      <c r="H1307" s="28"/>
      <c r="I1307" s="28"/>
      <c r="J1307" s="28"/>
      <c r="K1307" s="80">
        <f>K1308</f>
        <v>0</v>
      </c>
      <c r="L1307" s="7"/>
      <c r="M1307" s="7"/>
      <c r="N1307" s="7"/>
      <c r="O1307" s="7"/>
      <c r="P1307" s="7"/>
      <c r="Q1307" s="7"/>
      <c r="R1307" s="7"/>
      <c r="S1307" s="7"/>
    </row>
    <row r="1308" spans="1:19" s="41" customFormat="1" ht="47.25" hidden="1" customHeight="1" x14ac:dyDescent="0.2">
      <c r="A1308" s="153"/>
      <c r="B1308" s="1" t="s">
        <v>323</v>
      </c>
      <c r="C1308" s="99">
        <v>934</v>
      </c>
      <c r="D1308" s="28" t="s">
        <v>8</v>
      </c>
      <c r="E1308" s="28" t="s">
        <v>8</v>
      </c>
      <c r="F1308" s="28" t="s">
        <v>70</v>
      </c>
      <c r="G1308" s="28" t="s">
        <v>90</v>
      </c>
      <c r="H1308" s="28" t="s">
        <v>2</v>
      </c>
      <c r="I1308" s="28"/>
      <c r="J1308" s="28"/>
      <c r="K1308" s="80">
        <f>K1309</f>
        <v>0</v>
      </c>
      <c r="L1308" s="7"/>
      <c r="M1308" s="7"/>
      <c r="N1308" s="7"/>
      <c r="O1308" s="7"/>
      <c r="P1308" s="7"/>
      <c r="Q1308" s="7"/>
      <c r="R1308" s="7"/>
      <c r="S1308" s="7"/>
    </row>
    <row r="1309" spans="1:19" s="41" customFormat="1" ht="78.75" hidden="1" customHeight="1" x14ac:dyDescent="0.2">
      <c r="A1309" s="153"/>
      <c r="B1309" s="1" t="s">
        <v>324</v>
      </c>
      <c r="C1309" s="99">
        <v>934</v>
      </c>
      <c r="D1309" s="28" t="s">
        <v>8</v>
      </c>
      <c r="E1309" s="28" t="s">
        <v>8</v>
      </c>
      <c r="F1309" s="28" t="s">
        <v>70</v>
      </c>
      <c r="G1309" s="28" t="s">
        <v>90</v>
      </c>
      <c r="H1309" s="28" t="s">
        <v>2</v>
      </c>
      <c r="I1309" s="28" t="s">
        <v>273</v>
      </c>
      <c r="J1309" s="28"/>
      <c r="K1309" s="80">
        <f>K1310</f>
        <v>0</v>
      </c>
      <c r="L1309" s="7"/>
      <c r="M1309" s="7"/>
      <c r="N1309" s="7"/>
      <c r="O1309" s="7"/>
      <c r="P1309" s="7"/>
      <c r="Q1309" s="7"/>
      <c r="R1309" s="7"/>
      <c r="S1309" s="7"/>
    </row>
    <row r="1310" spans="1:19" s="41" customFormat="1" ht="31.5" hidden="1" customHeight="1" x14ac:dyDescent="0.2">
      <c r="A1310" s="153"/>
      <c r="B1310" s="1" t="s">
        <v>122</v>
      </c>
      <c r="C1310" s="99">
        <v>934</v>
      </c>
      <c r="D1310" s="28" t="s">
        <v>8</v>
      </c>
      <c r="E1310" s="28" t="s">
        <v>8</v>
      </c>
      <c r="F1310" s="28" t="s">
        <v>70</v>
      </c>
      <c r="G1310" s="28" t="s">
        <v>90</v>
      </c>
      <c r="H1310" s="28" t="s">
        <v>2</v>
      </c>
      <c r="I1310" s="28" t="s">
        <v>273</v>
      </c>
      <c r="J1310" s="28" t="s">
        <v>49</v>
      </c>
      <c r="K1310" s="80"/>
      <c r="L1310" s="7"/>
      <c r="M1310" s="7"/>
      <c r="N1310" s="7"/>
      <c r="O1310" s="7"/>
      <c r="P1310" s="7"/>
      <c r="Q1310" s="7"/>
      <c r="R1310" s="7"/>
      <c r="S1310" s="7"/>
    </row>
    <row r="1311" spans="1:19" s="41" customFormat="1" ht="31.5" hidden="1" customHeight="1" x14ac:dyDescent="0.2">
      <c r="A1311" s="153"/>
      <c r="B1311" s="1" t="s">
        <v>325</v>
      </c>
      <c r="C1311" s="99">
        <v>934</v>
      </c>
      <c r="D1311" s="28" t="s">
        <v>8</v>
      </c>
      <c r="E1311" s="28" t="s">
        <v>8</v>
      </c>
      <c r="F1311" s="28" t="s">
        <v>70</v>
      </c>
      <c r="G1311" s="97">
        <v>2</v>
      </c>
      <c r="H1311" s="28"/>
      <c r="I1311" s="28"/>
      <c r="J1311" s="28"/>
      <c r="K1311" s="80">
        <f>K1312</f>
        <v>479</v>
      </c>
      <c r="L1311" s="7"/>
      <c r="M1311" s="7"/>
      <c r="N1311" s="7"/>
      <c r="O1311" s="7"/>
      <c r="P1311" s="7"/>
      <c r="Q1311" s="7"/>
      <c r="R1311" s="7"/>
      <c r="S1311" s="7"/>
    </row>
    <row r="1312" spans="1:19" s="41" customFormat="1" ht="78.75" hidden="1" customHeight="1" x14ac:dyDescent="0.2">
      <c r="A1312" s="153"/>
      <c r="B1312" s="48" t="s">
        <v>497</v>
      </c>
      <c r="C1312" s="99">
        <v>934</v>
      </c>
      <c r="D1312" s="28" t="s">
        <v>8</v>
      </c>
      <c r="E1312" s="28" t="s">
        <v>8</v>
      </c>
      <c r="F1312" s="28" t="s">
        <v>70</v>
      </c>
      <c r="G1312" s="97">
        <v>2</v>
      </c>
      <c r="H1312" s="28" t="s">
        <v>2</v>
      </c>
      <c r="I1312" s="28"/>
      <c r="J1312" s="28"/>
      <c r="K1312" s="80">
        <f>K1313</f>
        <v>479</v>
      </c>
      <c r="L1312" s="7"/>
      <c r="M1312" s="7"/>
      <c r="N1312" s="7"/>
      <c r="O1312" s="7"/>
      <c r="P1312" s="7"/>
      <c r="Q1312" s="7"/>
      <c r="R1312" s="7"/>
      <c r="S1312" s="7"/>
    </row>
    <row r="1313" spans="1:19" s="41" customFormat="1" ht="47.25" hidden="1" customHeight="1" x14ac:dyDescent="0.2">
      <c r="A1313" s="153"/>
      <c r="B1313" s="1" t="s">
        <v>498</v>
      </c>
      <c r="C1313" s="99">
        <v>934</v>
      </c>
      <c r="D1313" s="28" t="s">
        <v>8</v>
      </c>
      <c r="E1313" s="28" t="s">
        <v>8</v>
      </c>
      <c r="F1313" s="28" t="s">
        <v>70</v>
      </c>
      <c r="G1313" s="97">
        <v>2</v>
      </c>
      <c r="H1313" s="28" t="s">
        <v>2</v>
      </c>
      <c r="I1313" s="28" t="s">
        <v>154</v>
      </c>
      <c r="J1313" s="28"/>
      <c r="K1313" s="80">
        <f>K1314</f>
        <v>479</v>
      </c>
      <c r="L1313" s="7"/>
      <c r="M1313" s="7"/>
      <c r="N1313" s="7"/>
      <c r="O1313" s="7"/>
      <c r="P1313" s="7"/>
      <c r="Q1313" s="7"/>
      <c r="R1313" s="7"/>
      <c r="S1313" s="7"/>
    </row>
    <row r="1314" spans="1:19" s="41" customFormat="1" ht="31.5" hidden="1" customHeight="1" x14ac:dyDescent="0.2">
      <c r="A1314" s="153"/>
      <c r="B1314" s="1" t="s">
        <v>122</v>
      </c>
      <c r="C1314" s="99">
        <v>934</v>
      </c>
      <c r="D1314" s="28" t="s">
        <v>8</v>
      </c>
      <c r="E1314" s="28" t="s">
        <v>8</v>
      </c>
      <c r="F1314" s="28" t="s">
        <v>70</v>
      </c>
      <c r="G1314" s="97">
        <v>2</v>
      </c>
      <c r="H1314" s="28" t="s">
        <v>2</v>
      </c>
      <c r="I1314" s="28" t="s">
        <v>154</v>
      </c>
      <c r="J1314" s="28" t="s">
        <v>49</v>
      </c>
      <c r="K1314" s="80">
        <f>50+200+29+200</f>
        <v>479</v>
      </c>
      <c r="L1314" s="7"/>
      <c r="M1314" s="7"/>
      <c r="N1314" s="7"/>
      <c r="O1314" s="7"/>
      <c r="P1314" s="7"/>
      <c r="Q1314" s="7"/>
      <c r="R1314" s="7"/>
      <c r="S1314" s="7"/>
    </row>
    <row r="1315" spans="1:19" s="41" customFormat="1" ht="18" hidden="1" customHeight="1" x14ac:dyDescent="0.2">
      <c r="A1315" s="153"/>
      <c r="B1315" s="1" t="s">
        <v>27</v>
      </c>
      <c r="C1315" s="99">
        <v>934</v>
      </c>
      <c r="D1315" s="28" t="s">
        <v>8</v>
      </c>
      <c r="E1315" s="28" t="s">
        <v>24</v>
      </c>
      <c r="F1315" s="50"/>
      <c r="G1315" s="50"/>
      <c r="H1315" s="50"/>
      <c r="I1315" s="50"/>
      <c r="J1315" s="50"/>
      <c r="K1315" s="80">
        <f>K1316</f>
        <v>5958.4</v>
      </c>
      <c r="L1315" s="7"/>
      <c r="M1315" s="7"/>
      <c r="N1315" s="7"/>
      <c r="O1315" s="7"/>
      <c r="P1315" s="7"/>
      <c r="Q1315" s="7"/>
      <c r="R1315" s="7"/>
      <c r="S1315" s="7"/>
    </row>
    <row r="1316" spans="1:19" s="41" customFormat="1" ht="18" hidden="1" customHeight="1" x14ac:dyDescent="0.2">
      <c r="A1316" s="153"/>
      <c r="B1316" s="1" t="s">
        <v>386</v>
      </c>
      <c r="C1316" s="99">
        <v>934</v>
      </c>
      <c r="D1316" s="28" t="s">
        <v>8</v>
      </c>
      <c r="E1316" s="28" t="s">
        <v>24</v>
      </c>
      <c r="F1316" s="28" t="s">
        <v>17</v>
      </c>
      <c r="G1316" s="28"/>
      <c r="H1316" s="28"/>
      <c r="I1316" s="28"/>
      <c r="J1316" s="28"/>
      <c r="K1316" s="80">
        <f>K1317</f>
        <v>5958.4</v>
      </c>
      <c r="L1316" s="7"/>
      <c r="M1316" s="7"/>
      <c r="N1316" s="7"/>
      <c r="O1316" s="7"/>
      <c r="P1316" s="7"/>
      <c r="Q1316" s="7"/>
      <c r="R1316" s="7"/>
      <c r="S1316" s="7"/>
    </row>
    <row r="1317" spans="1:19" s="41" customFormat="1" ht="18" hidden="1" customHeight="1" x14ac:dyDescent="0.2">
      <c r="A1317" s="153"/>
      <c r="B1317" s="1" t="s">
        <v>387</v>
      </c>
      <c r="C1317" s="99">
        <v>934</v>
      </c>
      <c r="D1317" s="28" t="s">
        <v>8</v>
      </c>
      <c r="E1317" s="28" t="s">
        <v>24</v>
      </c>
      <c r="F1317" s="28" t="s">
        <v>17</v>
      </c>
      <c r="G1317" s="28" t="s">
        <v>90</v>
      </c>
      <c r="H1317" s="28"/>
      <c r="I1317" s="28"/>
      <c r="J1317" s="28"/>
      <c r="K1317" s="80">
        <f>K1318</f>
        <v>5958.4</v>
      </c>
      <c r="L1317" s="7"/>
      <c r="M1317" s="7"/>
      <c r="N1317" s="7"/>
      <c r="O1317" s="7"/>
      <c r="P1317" s="7"/>
      <c r="Q1317" s="7"/>
      <c r="R1317" s="7"/>
      <c r="S1317" s="7"/>
    </row>
    <row r="1318" spans="1:19" s="41" customFormat="1" ht="47.25" hidden="1" customHeight="1" x14ac:dyDescent="0.2">
      <c r="A1318" s="153"/>
      <c r="B1318" s="1" t="s">
        <v>506</v>
      </c>
      <c r="C1318" s="99">
        <v>934</v>
      </c>
      <c r="D1318" s="28" t="s">
        <v>8</v>
      </c>
      <c r="E1318" s="28" t="s">
        <v>24</v>
      </c>
      <c r="F1318" s="28" t="s">
        <v>17</v>
      </c>
      <c r="G1318" s="28" t="s">
        <v>90</v>
      </c>
      <c r="H1318" s="28" t="s">
        <v>2</v>
      </c>
      <c r="I1318" s="28"/>
      <c r="J1318" s="28"/>
      <c r="K1318" s="80">
        <f>K1319+K1322+K1324</f>
        <v>5958.4</v>
      </c>
      <c r="L1318" s="7"/>
      <c r="M1318" s="7"/>
      <c r="N1318" s="7"/>
      <c r="O1318" s="7"/>
      <c r="P1318" s="7"/>
      <c r="Q1318" s="7"/>
      <c r="R1318" s="7"/>
      <c r="S1318" s="7"/>
    </row>
    <row r="1319" spans="1:19" s="41" customFormat="1" ht="18" hidden="1" customHeight="1" x14ac:dyDescent="0.2">
      <c r="A1319" s="153"/>
      <c r="B1319" s="1" t="s">
        <v>60</v>
      </c>
      <c r="C1319" s="99">
        <v>934</v>
      </c>
      <c r="D1319" s="28" t="s">
        <v>8</v>
      </c>
      <c r="E1319" s="28" t="s">
        <v>24</v>
      </c>
      <c r="F1319" s="28" t="s">
        <v>17</v>
      </c>
      <c r="G1319" s="28" t="s">
        <v>90</v>
      </c>
      <c r="H1319" s="28" t="s">
        <v>2</v>
      </c>
      <c r="I1319" s="28" t="s">
        <v>78</v>
      </c>
      <c r="J1319" s="28"/>
      <c r="K1319" s="80">
        <f>K1320+K1321</f>
        <v>5926.4</v>
      </c>
      <c r="L1319" s="7"/>
      <c r="M1319" s="7"/>
      <c r="N1319" s="7"/>
      <c r="O1319" s="7"/>
      <c r="P1319" s="7"/>
      <c r="Q1319" s="7"/>
      <c r="R1319" s="7"/>
      <c r="S1319" s="7"/>
    </row>
    <row r="1320" spans="1:19" s="41" customFormat="1" ht="51" hidden="1" customHeight="1" x14ac:dyDescent="0.2">
      <c r="A1320" s="153"/>
      <c r="B1320" s="1" t="s">
        <v>121</v>
      </c>
      <c r="C1320" s="99">
        <v>934</v>
      </c>
      <c r="D1320" s="28" t="s">
        <v>8</v>
      </c>
      <c r="E1320" s="28" t="s">
        <v>24</v>
      </c>
      <c r="F1320" s="28" t="s">
        <v>17</v>
      </c>
      <c r="G1320" s="28" t="s">
        <v>90</v>
      </c>
      <c r="H1320" s="28" t="s">
        <v>2</v>
      </c>
      <c r="I1320" s="28" t="s">
        <v>78</v>
      </c>
      <c r="J1320" s="28" t="s">
        <v>48</v>
      </c>
      <c r="K1320" s="80">
        <v>5851.5</v>
      </c>
      <c r="L1320" s="7"/>
      <c r="M1320" s="7"/>
      <c r="N1320" s="7"/>
      <c r="O1320" s="7"/>
      <c r="P1320" s="7"/>
      <c r="Q1320" s="7"/>
      <c r="R1320" s="7"/>
      <c r="S1320" s="7"/>
    </row>
    <row r="1321" spans="1:19" s="41" customFormat="1" ht="31.5" hidden="1" customHeight="1" x14ac:dyDescent="0.2">
      <c r="A1321" s="153"/>
      <c r="B1321" s="1" t="s">
        <v>122</v>
      </c>
      <c r="C1321" s="99">
        <v>934</v>
      </c>
      <c r="D1321" s="28" t="s">
        <v>8</v>
      </c>
      <c r="E1321" s="28" t="s">
        <v>24</v>
      </c>
      <c r="F1321" s="28" t="s">
        <v>17</v>
      </c>
      <c r="G1321" s="28" t="s">
        <v>90</v>
      </c>
      <c r="H1321" s="28" t="s">
        <v>2</v>
      </c>
      <c r="I1321" s="28" t="s">
        <v>78</v>
      </c>
      <c r="J1321" s="28" t="s">
        <v>49</v>
      </c>
      <c r="K1321" s="80">
        <v>74.900000000000006</v>
      </c>
      <c r="L1321" s="7"/>
      <c r="M1321" s="7"/>
      <c r="N1321" s="7"/>
      <c r="O1321" s="7"/>
      <c r="P1321" s="7"/>
      <c r="Q1321" s="7"/>
      <c r="R1321" s="7"/>
      <c r="S1321" s="7"/>
    </row>
    <row r="1322" spans="1:19" s="41" customFormat="1" ht="18" hidden="1" customHeight="1" x14ac:dyDescent="0.2">
      <c r="A1322" s="153"/>
      <c r="B1322" s="1" t="s">
        <v>228</v>
      </c>
      <c r="C1322" s="100">
        <v>934</v>
      </c>
      <c r="D1322" s="28" t="s">
        <v>8</v>
      </c>
      <c r="E1322" s="28" t="s">
        <v>24</v>
      </c>
      <c r="F1322" s="28" t="s">
        <v>17</v>
      </c>
      <c r="G1322" s="97">
        <v>1</v>
      </c>
      <c r="H1322" s="28" t="s">
        <v>2</v>
      </c>
      <c r="I1322" s="28" t="s">
        <v>227</v>
      </c>
      <c r="J1322" s="28"/>
      <c r="K1322" s="80">
        <f>SUM(K1323)</f>
        <v>12</v>
      </c>
      <c r="L1322" s="7"/>
      <c r="M1322" s="7"/>
      <c r="N1322" s="7"/>
      <c r="O1322" s="7"/>
      <c r="P1322" s="7"/>
      <c r="Q1322" s="7"/>
      <c r="R1322" s="7"/>
      <c r="S1322" s="7"/>
    </row>
    <row r="1323" spans="1:19" s="41" customFormat="1" ht="31.5" hidden="1" customHeight="1" x14ac:dyDescent="0.2">
      <c r="A1323" s="153"/>
      <c r="B1323" s="1" t="s">
        <v>122</v>
      </c>
      <c r="C1323" s="100">
        <v>934</v>
      </c>
      <c r="D1323" s="28" t="s">
        <v>8</v>
      </c>
      <c r="E1323" s="28" t="s">
        <v>24</v>
      </c>
      <c r="F1323" s="28" t="s">
        <v>17</v>
      </c>
      <c r="G1323" s="97">
        <v>1</v>
      </c>
      <c r="H1323" s="28" t="s">
        <v>2</v>
      </c>
      <c r="I1323" s="28" t="s">
        <v>227</v>
      </c>
      <c r="J1323" s="28" t="s">
        <v>49</v>
      </c>
      <c r="K1323" s="80">
        <v>12</v>
      </c>
      <c r="L1323" s="7"/>
      <c r="M1323" s="7"/>
      <c r="N1323" s="7"/>
      <c r="O1323" s="7"/>
      <c r="P1323" s="7"/>
      <c r="Q1323" s="7"/>
      <c r="R1323" s="7"/>
      <c r="S1323" s="7"/>
    </row>
    <row r="1324" spans="1:19" s="41" customFormat="1" ht="31.5" hidden="1" customHeight="1" x14ac:dyDescent="0.2">
      <c r="A1324" s="99"/>
      <c r="B1324" s="75" t="s">
        <v>232</v>
      </c>
      <c r="C1324" s="76">
        <v>934</v>
      </c>
      <c r="D1324" s="71" t="s">
        <v>8</v>
      </c>
      <c r="E1324" s="71" t="s">
        <v>24</v>
      </c>
      <c r="F1324" s="71" t="s">
        <v>17</v>
      </c>
      <c r="G1324" s="90">
        <v>1</v>
      </c>
      <c r="H1324" s="71" t="s">
        <v>2</v>
      </c>
      <c r="I1324" s="71" t="s">
        <v>233</v>
      </c>
      <c r="J1324" s="71"/>
      <c r="K1324" s="73">
        <f>K1325</f>
        <v>20</v>
      </c>
      <c r="L1324" s="7"/>
      <c r="M1324" s="7"/>
      <c r="N1324" s="7"/>
      <c r="O1324" s="7"/>
      <c r="P1324" s="7"/>
      <c r="Q1324" s="7"/>
      <c r="R1324" s="7"/>
      <c r="S1324" s="7"/>
    </row>
    <row r="1325" spans="1:19" s="41" customFormat="1" ht="31.5" hidden="1" customHeight="1" x14ac:dyDescent="0.2">
      <c r="A1325" s="99"/>
      <c r="B1325" s="1" t="s">
        <v>122</v>
      </c>
      <c r="C1325" s="100">
        <v>934</v>
      </c>
      <c r="D1325" s="28" t="s">
        <v>8</v>
      </c>
      <c r="E1325" s="28" t="s">
        <v>24</v>
      </c>
      <c r="F1325" s="28" t="s">
        <v>17</v>
      </c>
      <c r="G1325" s="97">
        <v>1</v>
      </c>
      <c r="H1325" s="28" t="s">
        <v>2</v>
      </c>
      <c r="I1325" s="28" t="s">
        <v>233</v>
      </c>
      <c r="J1325" s="28" t="s">
        <v>49</v>
      </c>
      <c r="K1325" s="80">
        <v>20</v>
      </c>
      <c r="L1325" s="7"/>
      <c r="M1325" s="7"/>
      <c r="N1325" s="7"/>
      <c r="O1325" s="7"/>
      <c r="P1325" s="7"/>
      <c r="Q1325" s="7"/>
      <c r="R1325" s="7"/>
      <c r="S1325" s="7"/>
    </row>
    <row r="1326" spans="1:19" s="41" customFormat="1" ht="47.25" hidden="1" customHeight="1" x14ac:dyDescent="0.2">
      <c r="A1326" s="153" t="s">
        <v>40</v>
      </c>
      <c r="B1326" s="1" t="s">
        <v>391</v>
      </c>
      <c r="C1326" s="100">
        <v>942</v>
      </c>
      <c r="D1326" s="28"/>
      <c r="E1326" s="28"/>
      <c r="F1326" s="28"/>
      <c r="G1326" s="97"/>
      <c r="H1326" s="28"/>
      <c r="I1326" s="28"/>
      <c r="J1326" s="28"/>
      <c r="K1326" s="80">
        <f>K1333+K1377+K1384+K1327</f>
        <v>740634.2</v>
      </c>
      <c r="L1326" s="7"/>
      <c r="M1326" s="7"/>
      <c r="N1326" s="7"/>
      <c r="O1326" s="7"/>
      <c r="P1326" s="7"/>
      <c r="Q1326" s="7"/>
      <c r="R1326" s="7"/>
      <c r="S1326" s="7"/>
    </row>
    <row r="1327" spans="1:19" s="41" customFormat="1" ht="18" hidden="1" customHeight="1" x14ac:dyDescent="0.2">
      <c r="A1327" s="153"/>
      <c r="B1327" s="1" t="s">
        <v>14</v>
      </c>
      <c r="C1327" s="100">
        <v>942</v>
      </c>
      <c r="D1327" s="28" t="s">
        <v>5</v>
      </c>
      <c r="E1327" s="99"/>
      <c r="F1327" s="99"/>
      <c r="G1327" s="100"/>
      <c r="H1327" s="28"/>
      <c r="I1327" s="28"/>
      <c r="J1327" s="28"/>
      <c r="K1327" s="80">
        <f>K1328</f>
        <v>947.3</v>
      </c>
      <c r="L1327" s="7"/>
      <c r="M1327" s="7"/>
      <c r="N1327" s="7"/>
      <c r="O1327" s="7"/>
      <c r="P1327" s="7"/>
      <c r="Q1327" s="7"/>
      <c r="R1327" s="7"/>
      <c r="S1327" s="7"/>
    </row>
    <row r="1328" spans="1:19" s="41" customFormat="1" ht="31.5" hidden="1" customHeight="1" x14ac:dyDescent="0.2">
      <c r="A1328" s="153"/>
      <c r="B1328" s="1" t="s">
        <v>129</v>
      </c>
      <c r="C1328" s="100">
        <v>942</v>
      </c>
      <c r="D1328" s="99" t="s">
        <v>5</v>
      </c>
      <c r="E1328" s="99" t="s">
        <v>10</v>
      </c>
      <c r="F1328" s="99"/>
      <c r="G1328" s="100"/>
      <c r="H1328" s="28"/>
      <c r="I1328" s="28"/>
      <c r="J1328" s="28"/>
      <c r="K1328" s="80">
        <f>K1329</f>
        <v>947.3</v>
      </c>
      <c r="L1328" s="7"/>
      <c r="M1328" s="7"/>
      <c r="N1328" s="7"/>
      <c r="O1328" s="7"/>
      <c r="P1328" s="7"/>
      <c r="Q1328" s="7"/>
      <c r="R1328" s="7"/>
      <c r="S1328" s="7"/>
    </row>
    <row r="1329" spans="1:19" s="41" customFormat="1" ht="18" hidden="1" customHeight="1" x14ac:dyDescent="0.2">
      <c r="A1329" s="153"/>
      <c r="B1329" s="1" t="s">
        <v>338</v>
      </c>
      <c r="C1329" s="100">
        <v>942</v>
      </c>
      <c r="D1329" s="99" t="s">
        <v>5</v>
      </c>
      <c r="E1329" s="99" t="s">
        <v>10</v>
      </c>
      <c r="F1329" s="99" t="s">
        <v>83</v>
      </c>
      <c r="G1329" s="100"/>
      <c r="H1329" s="28"/>
      <c r="I1329" s="28"/>
      <c r="J1329" s="28"/>
      <c r="K1329" s="80">
        <f>K1330</f>
        <v>947.3</v>
      </c>
      <c r="L1329" s="7"/>
      <c r="M1329" s="7"/>
      <c r="N1329" s="7"/>
      <c r="O1329" s="7"/>
      <c r="P1329" s="7"/>
      <c r="Q1329" s="7"/>
      <c r="R1329" s="7"/>
      <c r="S1329" s="7"/>
    </row>
    <row r="1330" spans="1:19" s="41" customFormat="1" ht="47.25" hidden="1" customHeight="1" x14ac:dyDescent="0.2">
      <c r="A1330" s="153"/>
      <c r="B1330" s="31" t="s">
        <v>339</v>
      </c>
      <c r="C1330" s="100">
        <v>942</v>
      </c>
      <c r="D1330" s="99" t="s">
        <v>5</v>
      </c>
      <c r="E1330" s="99" t="s">
        <v>10</v>
      </c>
      <c r="F1330" s="99" t="s">
        <v>83</v>
      </c>
      <c r="G1330" s="100">
        <v>2</v>
      </c>
      <c r="H1330" s="28"/>
      <c r="I1330" s="28"/>
      <c r="J1330" s="28"/>
      <c r="K1330" s="80">
        <f>K1331</f>
        <v>947.3</v>
      </c>
      <c r="L1330" s="7"/>
      <c r="M1330" s="7"/>
      <c r="N1330" s="7"/>
      <c r="O1330" s="7"/>
      <c r="P1330" s="7"/>
      <c r="Q1330" s="7"/>
      <c r="R1330" s="7"/>
      <c r="S1330" s="7"/>
    </row>
    <row r="1331" spans="1:19" s="41" customFormat="1" ht="31.5" hidden="1" customHeight="1" x14ac:dyDescent="0.2">
      <c r="A1331" s="153"/>
      <c r="B1331" s="31" t="s">
        <v>600</v>
      </c>
      <c r="C1331" s="100">
        <v>942</v>
      </c>
      <c r="D1331" s="99" t="s">
        <v>5</v>
      </c>
      <c r="E1331" s="99" t="s">
        <v>10</v>
      </c>
      <c r="F1331" s="28" t="s">
        <v>83</v>
      </c>
      <c r="G1331" s="28" t="s">
        <v>116</v>
      </c>
      <c r="H1331" s="28" t="s">
        <v>2</v>
      </c>
      <c r="I1331" s="28" t="s">
        <v>599</v>
      </c>
      <c r="J1331" s="99"/>
      <c r="K1331" s="80">
        <f>K1332</f>
        <v>947.3</v>
      </c>
      <c r="L1331" s="7"/>
      <c r="M1331" s="7"/>
      <c r="N1331" s="7"/>
      <c r="O1331" s="7"/>
      <c r="P1331" s="7"/>
      <c r="Q1331" s="7"/>
      <c r="R1331" s="7"/>
      <c r="S1331" s="7"/>
    </row>
    <row r="1332" spans="1:19" s="41" customFormat="1" ht="31.5" hidden="1" customHeight="1" x14ac:dyDescent="0.2">
      <c r="A1332" s="153"/>
      <c r="B1332" s="1" t="s">
        <v>122</v>
      </c>
      <c r="C1332" s="100">
        <v>942</v>
      </c>
      <c r="D1332" s="99" t="s">
        <v>5</v>
      </c>
      <c r="E1332" s="99" t="s">
        <v>10</v>
      </c>
      <c r="F1332" s="28" t="s">
        <v>83</v>
      </c>
      <c r="G1332" s="28" t="s">
        <v>116</v>
      </c>
      <c r="H1332" s="28" t="s">
        <v>2</v>
      </c>
      <c r="I1332" s="28" t="s">
        <v>599</v>
      </c>
      <c r="J1332" s="99" t="s">
        <v>49</v>
      </c>
      <c r="K1332" s="80">
        <v>947.3</v>
      </c>
      <c r="L1332" s="8"/>
      <c r="M1332" s="7"/>
      <c r="N1332" s="7"/>
      <c r="O1332" s="7"/>
      <c r="P1332" s="7"/>
      <c r="Q1332" s="7"/>
      <c r="R1332" s="7"/>
      <c r="S1332" s="7"/>
    </row>
    <row r="1333" spans="1:19" s="41" customFormat="1" ht="18" hidden="1" customHeight="1" x14ac:dyDescent="0.2">
      <c r="A1333" s="153"/>
      <c r="B1333" s="1" t="s">
        <v>15</v>
      </c>
      <c r="C1333" s="100">
        <v>942</v>
      </c>
      <c r="D1333" s="28" t="s">
        <v>6</v>
      </c>
      <c r="E1333" s="28"/>
      <c r="F1333" s="28"/>
      <c r="G1333" s="97"/>
      <c r="H1333" s="28"/>
      <c r="I1333" s="28"/>
      <c r="J1333" s="28"/>
      <c r="K1333" s="80">
        <f>K1334+K1356</f>
        <v>739661.79999999993</v>
      </c>
      <c r="L1333" s="7"/>
      <c r="M1333" s="7"/>
      <c r="N1333" s="7"/>
      <c r="O1333" s="7"/>
      <c r="P1333" s="7"/>
      <c r="Q1333" s="7"/>
      <c r="R1333" s="7"/>
      <c r="S1333" s="7"/>
    </row>
    <row r="1334" spans="1:19" s="41" customFormat="1" ht="18" hidden="1" customHeight="1" x14ac:dyDescent="0.2">
      <c r="A1334" s="153"/>
      <c r="B1334" s="1" t="s">
        <v>68</v>
      </c>
      <c r="C1334" s="100">
        <v>942</v>
      </c>
      <c r="D1334" s="28" t="s">
        <v>6</v>
      </c>
      <c r="E1334" s="28" t="s">
        <v>17</v>
      </c>
      <c r="F1334" s="28"/>
      <c r="G1334" s="97"/>
      <c r="H1334" s="28"/>
      <c r="I1334" s="28"/>
      <c r="J1334" s="28"/>
      <c r="K1334" s="80">
        <f t="shared" ref="K1334:K1336" si="53">K1335</f>
        <v>96255.3</v>
      </c>
      <c r="L1334" s="7"/>
      <c r="M1334" s="7"/>
      <c r="N1334" s="7"/>
      <c r="O1334" s="7"/>
      <c r="P1334" s="7"/>
      <c r="Q1334" s="7"/>
      <c r="R1334" s="7"/>
      <c r="S1334" s="7"/>
    </row>
    <row r="1335" spans="1:19" s="41" customFormat="1" ht="18" hidden="1" customHeight="1" x14ac:dyDescent="0.2">
      <c r="A1335" s="153"/>
      <c r="B1335" s="1" t="s">
        <v>392</v>
      </c>
      <c r="C1335" s="100">
        <v>942</v>
      </c>
      <c r="D1335" s="28" t="s">
        <v>6</v>
      </c>
      <c r="E1335" s="28" t="s">
        <v>17</v>
      </c>
      <c r="F1335" s="28" t="s">
        <v>23</v>
      </c>
      <c r="G1335" s="97"/>
      <c r="H1335" s="28"/>
      <c r="I1335" s="28"/>
      <c r="J1335" s="28"/>
      <c r="K1335" s="80">
        <f>K1336+K1352</f>
        <v>96255.3</v>
      </c>
      <c r="L1335" s="7"/>
      <c r="M1335" s="7"/>
      <c r="N1335" s="7"/>
      <c r="O1335" s="7"/>
      <c r="P1335" s="7"/>
      <c r="Q1335" s="7"/>
      <c r="R1335" s="7"/>
      <c r="S1335" s="7"/>
    </row>
    <row r="1336" spans="1:19" s="41" customFormat="1" ht="31.5" hidden="1" customHeight="1" x14ac:dyDescent="0.2">
      <c r="A1336" s="153"/>
      <c r="B1336" s="1" t="s">
        <v>448</v>
      </c>
      <c r="C1336" s="100">
        <v>942</v>
      </c>
      <c r="D1336" s="28" t="s">
        <v>6</v>
      </c>
      <c r="E1336" s="28" t="s">
        <v>17</v>
      </c>
      <c r="F1336" s="28" t="s">
        <v>23</v>
      </c>
      <c r="G1336" s="97">
        <v>1</v>
      </c>
      <c r="H1336" s="28"/>
      <c r="I1336" s="28"/>
      <c r="J1336" s="28"/>
      <c r="K1336" s="80">
        <f t="shared" si="53"/>
        <v>85474.6</v>
      </c>
      <c r="L1336" s="7"/>
      <c r="M1336" s="7"/>
      <c r="N1336" s="7"/>
      <c r="O1336" s="7"/>
      <c r="P1336" s="7"/>
      <c r="Q1336" s="7"/>
      <c r="R1336" s="7"/>
      <c r="S1336" s="7"/>
    </row>
    <row r="1337" spans="1:19" s="41" customFormat="1" ht="63" hidden="1" customHeight="1" x14ac:dyDescent="0.2">
      <c r="A1337" s="153"/>
      <c r="B1337" s="1" t="s">
        <v>450</v>
      </c>
      <c r="C1337" s="100">
        <v>942</v>
      </c>
      <c r="D1337" s="28" t="s">
        <v>6</v>
      </c>
      <c r="E1337" s="28" t="s">
        <v>17</v>
      </c>
      <c r="F1337" s="28" t="s">
        <v>23</v>
      </c>
      <c r="G1337" s="97">
        <v>1</v>
      </c>
      <c r="H1337" s="28" t="s">
        <v>2</v>
      </c>
      <c r="I1337" s="28"/>
      <c r="J1337" s="28"/>
      <c r="K1337" s="80">
        <f>K1338+K1342+K1348+K1350+K1346</f>
        <v>85474.6</v>
      </c>
      <c r="L1337" s="7"/>
      <c r="M1337" s="7"/>
      <c r="N1337" s="7"/>
      <c r="O1337" s="7"/>
      <c r="P1337" s="7"/>
      <c r="Q1337" s="7"/>
      <c r="R1337" s="7"/>
      <c r="S1337" s="7"/>
    </row>
    <row r="1338" spans="1:19" s="41" customFormat="1" ht="18" hidden="1" customHeight="1" x14ac:dyDescent="0.2">
      <c r="A1338" s="153"/>
      <c r="B1338" s="1" t="s">
        <v>47</v>
      </c>
      <c r="C1338" s="100">
        <v>942</v>
      </c>
      <c r="D1338" s="28" t="s">
        <v>6</v>
      </c>
      <c r="E1338" s="28" t="s">
        <v>17</v>
      </c>
      <c r="F1338" s="28" t="s">
        <v>23</v>
      </c>
      <c r="G1338" s="97">
        <v>1</v>
      </c>
      <c r="H1338" s="28" t="s">
        <v>2</v>
      </c>
      <c r="I1338" s="28" t="s">
        <v>78</v>
      </c>
      <c r="J1338" s="28"/>
      <c r="K1338" s="80">
        <f>K1339+K1340+K1341</f>
        <v>10062.299999999999</v>
      </c>
      <c r="L1338" s="8"/>
      <c r="M1338" s="7"/>
      <c r="N1338" s="7"/>
      <c r="O1338" s="7"/>
      <c r="P1338" s="7"/>
      <c r="Q1338" s="7"/>
      <c r="R1338" s="7"/>
      <c r="S1338" s="7"/>
    </row>
    <row r="1339" spans="1:19" s="41" customFormat="1" ht="53.25" hidden="1" customHeight="1" x14ac:dyDescent="0.2">
      <c r="A1339" s="153"/>
      <c r="B1339" s="1" t="s">
        <v>121</v>
      </c>
      <c r="C1339" s="100">
        <v>942</v>
      </c>
      <c r="D1339" s="28" t="s">
        <v>6</v>
      </c>
      <c r="E1339" s="28" t="s">
        <v>17</v>
      </c>
      <c r="F1339" s="28" t="s">
        <v>23</v>
      </c>
      <c r="G1339" s="97">
        <v>1</v>
      </c>
      <c r="H1339" s="28" t="s">
        <v>2</v>
      </c>
      <c r="I1339" s="28" t="s">
        <v>78</v>
      </c>
      <c r="J1339" s="28" t="s">
        <v>48</v>
      </c>
      <c r="K1339" s="80">
        <v>9939.2999999999993</v>
      </c>
      <c r="L1339" s="7"/>
      <c r="M1339" s="7"/>
      <c r="N1339" s="7"/>
      <c r="O1339" s="7"/>
      <c r="P1339" s="7"/>
      <c r="Q1339" s="7"/>
      <c r="R1339" s="7"/>
      <c r="S1339" s="7"/>
    </row>
    <row r="1340" spans="1:19" s="41" customFormat="1" ht="31.5" hidden="1" customHeight="1" x14ac:dyDescent="0.2">
      <c r="A1340" s="153"/>
      <c r="B1340" s="1" t="s">
        <v>122</v>
      </c>
      <c r="C1340" s="100">
        <v>942</v>
      </c>
      <c r="D1340" s="28" t="s">
        <v>6</v>
      </c>
      <c r="E1340" s="28" t="s">
        <v>17</v>
      </c>
      <c r="F1340" s="28" t="s">
        <v>23</v>
      </c>
      <c r="G1340" s="97">
        <v>1</v>
      </c>
      <c r="H1340" s="28" t="s">
        <v>2</v>
      </c>
      <c r="I1340" s="28" t="s">
        <v>78</v>
      </c>
      <c r="J1340" s="28" t="s">
        <v>49</v>
      </c>
      <c r="K1340" s="80">
        <v>123</v>
      </c>
      <c r="L1340" s="7"/>
      <c r="M1340" s="7"/>
      <c r="N1340" s="7"/>
      <c r="O1340" s="7"/>
      <c r="P1340" s="7"/>
      <c r="Q1340" s="7"/>
      <c r="R1340" s="7"/>
      <c r="S1340" s="7"/>
    </row>
    <row r="1341" spans="1:19" s="41" customFormat="1" ht="18" hidden="1" customHeight="1" x14ac:dyDescent="0.2">
      <c r="A1341" s="153"/>
      <c r="B1341" s="1" t="s">
        <v>50</v>
      </c>
      <c r="C1341" s="100">
        <v>942</v>
      </c>
      <c r="D1341" s="28" t="s">
        <v>6</v>
      </c>
      <c r="E1341" s="28" t="s">
        <v>17</v>
      </c>
      <c r="F1341" s="28" t="s">
        <v>23</v>
      </c>
      <c r="G1341" s="97">
        <v>1</v>
      </c>
      <c r="H1341" s="28" t="s">
        <v>2</v>
      </c>
      <c r="I1341" s="28" t="s">
        <v>78</v>
      </c>
      <c r="J1341" s="28" t="s">
        <v>51</v>
      </c>
      <c r="K1341" s="80"/>
      <c r="L1341" s="7"/>
      <c r="M1341" s="7"/>
      <c r="N1341" s="7"/>
      <c r="O1341" s="7"/>
      <c r="P1341" s="7"/>
      <c r="Q1341" s="7"/>
      <c r="R1341" s="7"/>
      <c r="S1341" s="7"/>
    </row>
    <row r="1342" spans="1:19" s="41" customFormat="1" ht="47.25" hidden="1" customHeight="1" x14ac:dyDescent="0.2">
      <c r="A1342" s="153"/>
      <c r="B1342" s="1" t="s">
        <v>66</v>
      </c>
      <c r="C1342" s="100">
        <v>942</v>
      </c>
      <c r="D1342" s="28" t="s">
        <v>6</v>
      </c>
      <c r="E1342" s="28" t="s">
        <v>17</v>
      </c>
      <c r="F1342" s="28" t="s">
        <v>23</v>
      </c>
      <c r="G1342" s="97">
        <v>1</v>
      </c>
      <c r="H1342" s="28" t="s">
        <v>2</v>
      </c>
      <c r="I1342" s="28" t="s">
        <v>85</v>
      </c>
      <c r="J1342" s="28"/>
      <c r="K1342" s="80">
        <f>SUM(K1343:K1345)</f>
        <v>74566.5</v>
      </c>
      <c r="L1342" s="7"/>
      <c r="M1342" s="7"/>
      <c r="N1342" s="7"/>
      <c r="O1342" s="7"/>
      <c r="P1342" s="7"/>
      <c r="Q1342" s="7"/>
      <c r="R1342" s="7"/>
      <c r="S1342" s="7"/>
    </row>
    <row r="1343" spans="1:19" s="41" customFormat="1" ht="51.75" hidden="1" customHeight="1" x14ac:dyDescent="0.2">
      <c r="A1343" s="153"/>
      <c r="B1343" s="1" t="s">
        <v>121</v>
      </c>
      <c r="C1343" s="100">
        <v>942</v>
      </c>
      <c r="D1343" s="28" t="s">
        <v>6</v>
      </c>
      <c r="E1343" s="28" t="s">
        <v>17</v>
      </c>
      <c r="F1343" s="28" t="s">
        <v>23</v>
      </c>
      <c r="G1343" s="97">
        <v>1</v>
      </c>
      <c r="H1343" s="28" t="s">
        <v>2</v>
      </c>
      <c r="I1343" s="28" t="s">
        <v>85</v>
      </c>
      <c r="J1343" s="28" t="s">
        <v>48</v>
      </c>
      <c r="K1343" s="80">
        <v>10319.4</v>
      </c>
      <c r="L1343" s="7"/>
      <c r="M1343" s="7"/>
      <c r="N1343" s="7"/>
      <c r="O1343" s="7"/>
      <c r="P1343" s="7"/>
      <c r="Q1343" s="7"/>
      <c r="R1343" s="7"/>
      <c r="S1343" s="7"/>
    </row>
    <row r="1344" spans="1:19" s="41" customFormat="1" ht="31.5" hidden="1" customHeight="1" x14ac:dyDescent="0.2">
      <c r="A1344" s="153"/>
      <c r="B1344" s="1" t="s">
        <v>122</v>
      </c>
      <c r="C1344" s="100">
        <v>942</v>
      </c>
      <c r="D1344" s="28" t="s">
        <v>6</v>
      </c>
      <c r="E1344" s="28" t="s">
        <v>17</v>
      </c>
      <c r="F1344" s="28" t="s">
        <v>23</v>
      </c>
      <c r="G1344" s="97">
        <v>1</v>
      </c>
      <c r="H1344" s="28" t="s">
        <v>2</v>
      </c>
      <c r="I1344" s="28" t="s">
        <v>85</v>
      </c>
      <c r="J1344" s="28" t="s">
        <v>49</v>
      </c>
      <c r="K1344" s="80">
        <v>889.6</v>
      </c>
      <c r="L1344" s="7"/>
      <c r="M1344" s="7"/>
      <c r="N1344" s="7"/>
      <c r="O1344" s="7"/>
      <c r="P1344" s="7"/>
      <c r="Q1344" s="7"/>
      <c r="R1344" s="7"/>
      <c r="S1344" s="7"/>
    </row>
    <row r="1345" spans="1:19" s="41" customFormat="1" ht="31.5" hidden="1" customHeight="1" x14ac:dyDescent="0.2">
      <c r="A1345" s="153"/>
      <c r="B1345" s="34" t="s">
        <v>120</v>
      </c>
      <c r="C1345" s="100">
        <v>942</v>
      </c>
      <c r="D1345" s="28" t="s">
        <v>6</v>
      </c>
      <c r="E1345" s="28" t="s">
        <v>17</v>
      </c>
      <c r="F1345" s="28" t="s">
        <v>23</v>
      </c>
      <c r="G1345" s="97">
        <v>1</v>
      </c>
      <c r="H1345" s="28" t="s">
        <v>2</v>
      </c>
      <c r="I1345" s="28" t="s">
        <v>85</v>
      </c>
      <c r="J1345" s="28" t="s">
        <v>59</v>
      </c>
      <c r="K1345" s="80">
        <v>63357.5</v>
      </c>
      <c r="L1345" s="7"/>
      <c r="M1345" s="7"/>
      <c r="N1345" s="7"/>
      <c r="O1345" s="7"/>
      <c r="P1345" s="7"/>
      <c r="Q1345" s="7"/>
      <c r="R1345" s="7"/>
      <c r="S1345" s="7"/>
    </row>
    <row r="1346" spans="1:19" s="41" customFormat="1" ht="47.25" hidden="1" customHeight="1" x14ac:dyDescent="0.2">
      <c r="A1346" s="153"/>
      <c r="B1346" s="34" t="s">
        <v>591</v>
      </c>
      <c r="C1346" s="100">
        <v>942</v>
      </c>
      <c r="D1346" s="28" t="s">
        <v>6</v>
      </c>
      <c r="E1346" s="28" t="s">
        <v>17</v>
      </c>
      <c r="F1346" s="28" t="s">
        <v>23</v>
      </c>
      <c r="G1346" s="97">
        <v>1</v>
      </c>
      <c r="H1346" s="28" t="s">
        <v>2</v>
      </c>
      <c r="I1346" s="28" t="s">
        <v>590</v>
      </c>
      <c r="J1346" s="28"/>
      <c r="K1346" s="80">
        <f>K1347</f>
        <v>688.5</v>
      </c>
      <c r="L1346" s="7"/>
      <c r="M1346" s="7"/>
      <c r="N1346" s="7"/>
      <c r="O1346" s="7"/>
      <c r="P1346" s="7"/>
      <c r="Q1346" s="7"/>
      <c r="R1346" s="7"/>
      <c r="S1346" s="7"/>
    </row>
    <row r="1347" spans="1:19" s="41" customFormat="1" ht="31.5" hidden="1" customHeight="1" x14ac:dyDescent="0.2">
      <c r="A1347" s="153"/>
      <c r="B1347" s="1" t="s">
        <v>122</v>
      </c>
      <c r="C1347" s="100">
        <v>942</v>
      </c>
      <c r="D1347" s="28" t="s">
        <v>6</v>
      </c>
      <c r="E1347" s="28" t="s">
        <v>17</v>
      </c>
      <c r="F1347" s="28" t="s">
        <v>23</v>
      </c>
      <c r="G1347" s="97">
        <v>1</v>
      </c>
      <c r="H1347" s="28" t="s">
        <v>2</v>
      </c>
      <c r="I1347" s="28" t="s">
        <v>590</v>
      </c>
      <c r="J1347" s="28" t="s">
        <v>49</v>
      </c>
      <c r="K1347" s="80">
        <v>688.5</v>
      </c>
      <c r="L1347" s="8"/>
      <c r="M1347" s="7"/>
      <c r="N1347" s="7"/>
      <c r="O1347" s="7"/>
      <c r="P1347" s="7"/>
      <c r="Q1347" s="7"/>
      <c r="R1347" s="7"/>
      <c r="S1347" s="7"/>
    </row>
    <row r="1348" spans="1:19" s="41" customFormat="1" ht="18" hidden="1" customHeight="1" x14ac:dyDescent="0.2">
      <c r="A1348" s="153"/>
      <c r="B1348" s="1" t="s">
        <v>228</v>
      </c>
      <c r="C1348" s="100">
        <v>942</v>
      </c>
      <c r="D1348" s="28" t="s">
        <v>6</v>
      </c>
      <c r="E1348" s="28" t="s">
        <v>17</v>
      </c>
      <c r="F1348" s="28" t="s">
        <v>23</v>
      </c>
      <c r="G1348" s="97">
        <v>1</v>
      </c>
      <c r="H1348" s="28" t="s">
        <v>2</v>
      </c>
      <c r="I1348" s="28" t="s">
        <v>227</v>
      </c>
      <c r="J1348" s="28"/>
      <c r="K1348" s="80">
        <f>K1349</f>
        <v>37.299999999999997</v>
      </c>
      <c r="L1348" s="7"/>
      <c r="M1348" s="7"/>
      <c r="N1348" s="7"/>
      <c r="O1348" s="7"/>
      <c r="P1348" s="7"/>
      <c r="Q1348" s="7"/>
      <c r="R1348" s="7"/>
      <c r="S1348" s="7"/>
    </row>
    <row r="1349" spans="1:19" s="41" customFormat="1" ht="31.5" hidden="1" customHeight="1" x14ac:dyDescent="0.2">
      <c r="A1349" s="153"/>
      <c r="B1349" s="1" t="s">
        <v>122</v>
      </c>
      <c r="C1349" s="100">
        <v>942</v>
      </c>
      <c r="D1349" s="28" t="s">
        <v>6</v>
      </c>
      <c r="E1349" s="28" t="s">
        <v>17</v>
      </c>
      <c r="F1349" s="28" t="s">
        <v>23</v>
      </c>
      <c r="G1349" s="97">
        <v>1</v>
      </c>
      <c r="H1349" s="28" t="s">
        <v>2</v>
      </c>
      <c r="I1349" s="28" t="s">
        <v>227</v>
      </c>
      <c r="J1349" s="28" t="s">
        <v>49</v>
      </c>
      <c r="K1349" s="80">
        <v>37.299999999999997</v>
      </c>
      <c r="L1349" s="7"/>
      <c r="M1349" s="7"/>
      <c r="N1349" s="7"/>
      <c r="O1349" s="7"/>
      <c r="P1349" s="7"/>
      <c r="Q1349" s="7"/>
      <c r="R1349" s="7"/>
      <c r="S1349" s="7"/>
    </row>
    <row r="1350" spans="1:19" s="41" customFormat="1" ht="31.5" hidden="1" customHeight="1" x14ac:dyDescent="0.2">
      <c r="A1350" s="153"/>
      <c r="B1350" s="1" t="s">
        <v>235</v>
      </c>
      <c r="C1350" s="100">
        <v>942</v>
      </c>
      <c r="D1350" s="28" t="s">
        <v>6</v>
      </c>
      <c r="E1350" s="28" t="s">
        <v>17</v>
      </c>
      <c r="F1350" s="28" t="s">
        <v>23</v>
      </c>
      <c r="G1350" s="97">
        <v>1</v>
      </c>
      <c r="H1350" s="28" t="s">
        <v>2</v>
      </c>
      <c r="I1350" s="28" t="s">
        <v>234</v>
      </c>
      <c r="J1350" s="28"/>
      <c r="K1350" s="80">
        <f>K1351</f>
        <v>120</v>
      </c>
      <c r="L1350" s="7"/>
      <c r="M1350" s="7"/>
      <c r="N1350" s="7"/>
      <c r="O1350" s="7"/>
      <c r="P1350" s="7"/>
      <c r="Q1350" s="7"/>
      <c r="R1350" s="7"/>
      <c r="S1350" s="7"/>
    </row>
    <row r="1351" spans="1:19" s="41" customFormat="1" ht="31.5" hidden="1" customHeight="1" x14ac:dyDescent="0.2">
      <c r="A1351" s="153"/>
      <c r="B1351" s="1" t="s">
        <v>122</v>
      </c>
      <c r="C1351" s="100">
        <v>942</v>
      </c>
      <c r="D1351" s="28" t="s">
        <v>6</v>
      </c>
      <c r="E1351" s="28" t="s">
        <v>17</v>
      </c>
      <c r="F1351" s="28" t="s">
        <v>23</v>
      </c>
      <c r="G1351" s="97">
        <v>1</v>
      </c>
      <c r="H1351" s="28" t="s">
        <v>2</v>
      </c>
      <c r="I1351" s="28" t="s">
        <v>234</v>
      </c>
      <c r="J1351" s="28" t="s">
        <v>49</v>
      </c>
      <c r="K1351" s="80">
        <v>120</v>
      </c>
      <c r="L1351" s="7"/>
      <c r="M1351" s="7"/>
      <c r="N1351" s="7"/>
      <c r="O1351" s="7"/>
      <c r="P1351" s="7"/>
      <c r="Q1351" s="7"/>
      <c r="R1351" s="7"/>
      <c r="S1351" s="7"/>
    </row>
    <row r="1352" spans="1:19" s="41" customFormat="1" ht="31.5" hidden="1" customHeight="1" x14ac:dyDescent="0.2">
      <c r="A1352" s="153"/>
      <c r="B1352" s="1" t="s">
        <v>558</v>
      </c>
      <c r="C1352" s="100">
        <v>942</v>
      </c>
      <c r="D1352" s="28" t="s">
        <v>6</v>
      </c>
      <c r="E1352" s="28" t="s">
        <v>17</v>
      </c>
      <c r="F1352" s="28" t="s">
        <v>23</v>
      </c>
      <c r="G1352" s="97">
        <v>3</v>
      </c>
      <c r="H1352" s="28"/>
      <c r="I1352" s="28"/>
      <c r="J1352" s="28"/>
      <c r="K1352" s="80">
        <f>K1353</f>
        <v>10780.7</v>
      </c>
      <c r="L1352" s="7"/>
      <c r="M1352" s="7"/>
      <c r="N1352" s="7"/>
      <c r="O1352" s="7"/>
      <c r="P1352" s="7"/>
      <c r="Q1352" s="7"/>
      <c r="R1352" s="7"/>
      <c r="S1352" s="7"/>
    </row>
    <row r="1353" spans="1:19" s="41" customFormat="1" ht="31.5" hidden="1" customHeight="1" x14ac:dyDescent="0.2">
      <c r="A1353" s="153"/>
      <c r="B1353" s="1" t="s">
        <v>559</v>
      </c>
      <c r="C1353" s="100">
        <v>942</v>
      </c>
      <c r="D1353" s="28" t="s">
        <v>6</v>
      </c>
      <c r="E1353" s="28" t="s">
        <v>17</v>
      </c>
      <c r="F1353" s="28" t="s">
        <v>23</v>
      </c>
      <c r="G1353" s="97">
        <v>3</v>
      </c>
      <c r="H1353" s="28" t="s">
        <v>2</v>
      </c>
      <c r="I1353" s="28"/>
      <c r="J1353" s="28"/>
      <c r="K1353" s="80">
        <f>K1354</f>
        <v>10780.7</v>
      </c>
      <c r="L1353" s="7"/>
      <c r="M1353" s="7"/>
      <c r="N1353" s="7"/>
      <c r="O1353" s="7"/>
      <c r="P1353" s="7"/>
      <c r="Q1353" s="7"/>
      <c r="R1353" s="7"/>
      <c r="S1353" s="7"/>
    </row>
    <row r="1354" spans="1:19" s="41" customFormat="1" ht="31.5" hidden="1" customHeight="1" x14ac:dyDescent="0.2">
      <c r="A1354" s="153"/>
      <c r="B1354" s="1" t="s">
        <v>560</v>
      </c>
      <c r="C1354" s="100">
        <v>942</v>
      </c>
      <c r="D1354" s="28" t="s">
        <v>6</v>
      </c>
      <c r="E1354" s="28" t="s">
        <v>17</v>
      </c>
      <c r="F1354" s="28" t="s">
        <v>23</v>
      </c>
      <c r="G1354" s="97">
        <v>3</v>
      </c>
      <c r="H1354" s="28" t="s">
        <v>2</v>
      </c>
      <c r="I1354" s="28" t="s">
        <v>557</v>
      </c>
      <c r="J1354" s="28"/>
      <c r="K1354" s="80">
        <f>K1355</f>
        <v>10780.7</v>
      </c>
      <c r="L1354" s="7"/>
      <c r="M1354" s="7"/>
      <c r="N1354" s="7"/>
      <c r="O1354" s="7"/>
      <c r="P1354" s="7"/>
      <c r="Q1354" s="7"/>
      <c r="R1354" s="7"/>
      <c r="S1354" s="7"/>
    </row>
    <row r="1355" spans="1:19" s="41" customFormat="1" ht="31.5" hidden="1" customHeight="1" x14ac:dyDescent="0.2">
      <c r="A1355" s="153"/>
      <c r="B1355" s="1" t="s">
        <v>122</v>
      </c>
      <c r="C1355" s="100">
        <v>942</v>
      </c>
      <c r="D1355" s="28" t="s">
        <v>6</v>
      </c>
      <c r="E1355" s="28" t="s">
        <v>17</v>
      </c>
      <c r="F1355" s="28" t="s">
        <v>23</v>
      </c>
      <c r="G1355" s="97">
        <v>3</v>
      </c>
      <c r="H1355" s="28" t="s">
        <v>2</v>
      </c>
      <c r="I1355" s="28" t="s">
        <v>557</v>
      </c>
      <c r="J1355" s="28" t="s">
        <v>49</v>
      </c>
      <c r="K1355" s="80">
        <v>10780.7</v>
      </c>
      <c r="L1355" s="7"/>
      <c r="M1355" s="7"/>
      <c r="N1355" s="7"/>
      <c r="O1355" s="7"/>
      <c r="P1355" s="7"/>
      <c r="Q1355" s="7"/>
      <c r="R1355" s="7"/>
      <c r="S1355" s="7"/>
    </row>
    <row r="1356" spans="1:19" s="41" customFormat="1" ht="18" hidden="1" customHeight="1" x14ac:dyDescent="0.2">
      <c r="A1356" s="153"/>
      <c r="B1356" s="1" t="s">
        <v>455</v>
      </c>
      <c r="C1356" s="100">
        <v>942</v>
      </c>
      <c r="D1356" s="28" t="s">
        <v>6</v>
      </c>
      <c r="E1356" s="28" t="s">
        <v>24</v>
      </c>
      <c r="F1356" s="28"/>
      <c r="G1356" s="97"/>
      <c r="H1356" s="28"/>
      <c r="I1356" s="28"/>
      <c r="J1356" s="28"/>
      <c r="K1356" s="80">
        <f>SUM(K1357)</f>
        <v>643406.49999999988</v>
      </c>
      <c r="L1356" s="7"/>
      <c r="M1356" s="7"/>
      <c r="N1356" s="7"/>
      <c r="O1356" s="7"/>
      <c r="P1356" s="7"/>
      <c r="Q1356" s="7"/>
      <c r="R1356" s="7"/>
      <c r="S1356" s="7"/>
    </row>
    <row r="1357" spans="1:19" s="41" customFormat="1" ht="18" hidden="1" customHeight="1" x14ac:dyDescent="0.2">
      <c r="A1357" s="153"/>
      <c r="B1357" s="1" t="s">
        <v>392</v>
      </c>
      <c r="C1357" s="100">
        <v>942</v>
      </c>
      <c r="D1357" s="28" t="s">
        <v>6</v>
      </c>
      <c r="E1357" s="28" t="s">
        <v>24</v>
      </c>
      <c r="F1357" s="28" t="s">
        <v>23</v>
      </c>
      <c r="G1357" s="97"/>
      <c r="H1357" s="28"/>
      <c r="I1357" s="28"/>
      <c r="J1357" s="28"/>
      <c r="K1357" s="80">
        <f>SUM(K1358)</f>
        <v>643406.49999999988</v>
      </c>
      <c r="L1357" s="7"/>
      <c r="M1357" s="7"/>
      <c r="N1357" s="7"/>
      <c r="O1357" s="7"/>
      <c r="P1357" s="7"/>
      <c r="Q1357" s="7"/>
      <c r="R1357" s="7"/>
      <c r="S1357" s="7"/>
    </row>
    <row r="1358" spans="1:19" ht="47.25" hidden="1" customHeight="1" x14ac:dyDescent="0.2">
      <c r="A1358" s="153"/>
      <c r="B1358" s="1" t="s">
        <v>449</v>
      </c>
      <c r="C1358" s="100">
        <v>942</v>
      </c>
      <c r="D1358" s="28" t="s">
        <v>6</v>
      </c>
      <c r="E1358" s="28" t="s">
        <v>24</v>
      </c>
      <c r="F1358" s="28" t="s">
        <v>23</v>
      </c>
      <c r="G1358" s="97">
        <v>2</v>
      </c>
      <c r="H1358" s="28"/>
      <c r="I1358" s="28"/>
      <c r="J1358" s="28"/>
      <c r="K1358" s="80">
        <f>K1359</f>
        <v>643406.49999999988</v>
      </c>
    </row>
    <row r="1359" spans="1:19" ht="18" hidden="1" customHeight="1" x14ac:dyDescent="0.2">
      <c r="A1359" s="153"/>
      <c r="B1359" s="1" t="s">
        <v>451</v>
      </c>
      <c r="C1359" s="100">
        <v>942</v>
      </c>
      <c r="D1359" s="28" t="s">
        <v>6</v>
      </c>
      <c r="E1359" s="28" t="s">
        <v>24</v>
      </c>
      <c r="F1359" s="28" t="s">
        <v>23</v>
      </c>
      <c r="G1359" s="97">
        <v>2</v>
      </c>
      <c r="H1359" s="28" t="s">
        <v>2</v>
      </c>
      <c r="I1359" s="28"/>
      <c r="J1359" s="28"/>
      <c r="K1359" s="80">
        <f>SUM(K1360+K1363+K1367+K1365+K1369+K1371+K1373+K1375)</f>
        <v>643406.49999999988</v>
      </c>
    </row>
    <row r="1360" spans="1:19" ht="63" hidden="1" customHeight="1" x14ac:dyDescent="0.2">
      <c r="A1360" s="153"/>
      <c r="B1360" s="1" t="s">
        <v>453</v>
      </c>
      <c r="C1360" s="100">
        <v>942</v>
      </c>
      <c r="D1360" s="28" t="s">
        <v>6</v>
      </c>
      <c r="E1360" s="28" t="s">
        <v>24</v>
      </c>
      <c r="F1360" s="28" t="s">
        <v>23</v>
      </c>
      <c r="G1360" s="97">
        <v>2</v>
      </c>
      <c r="H1360" s="28" t="s">
        <v>2</v>
      </c>
      <c r="I1360" s="28" t="s">
        <v>452</v>
      </c>
      <c r="J1360" s="28"/>
      <c r="K1360" s="80">
        <f>SUM(K1362+K1361)</f>
        <v>0</v>
      </c>
    </row>
    <row r="1361" spans="1:11" ht="31.5" hidden="1" customHeight="1" x14ac:dyDescent="0.2">
      <c r="A1361" s="153"/>
      <c r="B1361" s="1" t="s">
        <v>122</v>
      </c>
      <c r="C1361" s="100">
        <v>942</v>
      </c>
      <c r="D1361" s="28" t="s">
        <v>6</v>
      </c>
      <c r="E1361" s="28" t="s">
        <v>24</v>
      </c>
      <c r="F1361" s="28" t="s">
        <v>23</v>
      </c>
      <c r="G1361" s="97">
        <v>2</v>
      </c>
      <c r="H1361" s="28" t="s">
        <v>2</v>
      </c>
      <c r="I1361" s="28" t="s">
        <v>452</v>
      </c>
      <c r="J1361" s="28" t="s">
        <v>49</v>
      </c>
      <c r="K1361" s="80"/>
    </row>
    <row r="1362" spans="1:11" ht="31.5" hidden="1" customHeight="1" x14ac:dyDescent="0.2">
      <c r="A1362" s="153"/>
      <c r="B1362" s="34" t="s">
        <v>120</v>
      </c>
      <c r="C1362" s="100">
        <v>942</v>
      </c>
      <c r="D1362" s="28" t="s">
        <v>6</v>
      </c>
      <c r="E1362" s="28" t="s">
        <v>24</v>
      </c>
      <c r="F1362" s="28" t="s">
        <v>23</v>
      </c>
      <c r="G1362" s="97">
        <v>2</v>
      </c>
      <c r="H1362" s="28" t="s">
        <v>2</v>
      </c>
      <c r="I1362" s="28" t="s">
        <v>452</v>
      </c>
      <c r="J1362" s="28" t="s">
        <v>59</v>
      </c>
      <c r="K1362" s="80"/>
    </row>
    <row r="1363" spans="1:11" ht="47.25" hidden="1" customHeight="1" x14ac:dyDescent="0.2">
      <c r="A1363" s="153"/>
      <c r="B1363" s="3" t="s">
        <v>615</v>
      </c>
      <c r="C1363" s="100">
        <v>942</v>
      </c>
      <c r="D1363" s="28" t="s">
        <v>6</v>
      </c>
      <c r="E1363" s="28" t="s">
        <v>24</v>
      </c>
      <c r="F1363" s="28" t="s">
        <v>23</v>
      </c>
      <c r="G1363" s="97">
        <v>2</v>
      </c>
      <c r="H1363" s="28" t="s">
        <v>2</v>
      </c>
      <c r="I1363" s="28" t="s">
        <v>611</v>
      </c>
      <c r="J1363" s="28"/>
      <c r="K1363" s="80">
        <f>K1364</f>
        <v>29015.700000000004</v>
      </c>
    </row>
    <row r="1364" spans="1:11" ht="31.5" hidden="1" customHeight="1" x14ac:dyDescent="0.2">
      <c r="A1364" s="153"/>
      <c r="B1364" s="1" t="s">
        <v>122</v>
      </c>
      <c r="C1364" s="100">
        <v>942</v>
      </c>
      <c r="D1364" s="28" t="s">
        <v>6</v>
      </c>
      <c r="E1364" s="28" t="s">
        <v>24</v>
      </c>
      <c r="F1364" s="28" t="s">
        <v>23</v>
      </c>
      <c r="G1364" s="97">
        <v>2</v>
      </c>
      <c r="H1364" s="28" t="s">
        <v>2</v>
      </c>
      <c r="I1364" s="28" t="s">
        <v>611</v>
      </c>
      <c r="J1364" s="28" t="s">
        <v>49</v>
      </c>
      <c r="K1364" s="80">
        <f>5320.1+7202.2+712.5+658+17184.5+650+600+300+900-4511.6</f>
        <v>29015.700000000004</v>
      </c>
    </row>
    <row r="1365" spans="1:11" ht="47.25" hidden="1" customHeight="1" x14ac:dyDescent="0.2">
      <c r="A1365" s="153"/>
      <c r="B1365" s="3" t="s">
        <v>616</v>
      </c>
      <c r="C1365" s="100">
        <v>942</v>
      </c>
      <c r="D1365" s="28" t="s">
        <v>6</v>
      </c>
      <c r="E1365" s="28" t="s">
        <v>24</v>
      </c>
      <c r="F1365" s="28" t="s">
        <v>23</v>
      </c>
      <c r="G1365" s="97">
        <v>2</v>
      </c>
      <c r="H1365" s="28" t="s">
        <v>2</v>
      </c>
      <c r="I1365" s="28" t="s">
        <v>612</v>
      </c>
      <c r="J1365" s="28"/>
      <c r="K1365" s="80">
        <f>K1366</f>
        <v>0</v>
      </c>
    </row>
    <row r="1366" spans="1:11" ht="31.5" hidden="1" customHeight="1" x14ac:dyDescent="0.2">
      <c r="A1366" s="153"/>
      <c r="B1366" s="1" t="s">
        <v>75</v>
      </c>
      <c r="C1366" s="100">
        <v>942</v>
      </c>
      <c r="D1366" s="28" t="s">
        <v>6</v>
      </c>
      <c r="E1366" s="28" t="s">
        <v>24</v>
      </c>
      <c r="F1366" s="28" t="s">
        <v>23</v>
      </c>
      <c r="G1366" s="97">
        <v>2</v>
      </c>
      <c r="H1366" s="28" t="s">
        <v>2</v>
      </c>
      <c r="I1366" s="28" t="s">
        <v>612</v>
      </c>
      <c r="J1366" s="28" t="s">
        <v>54</v>
      </c>
      <c r="K1366" s="80"/>
    </row>
    <row r="1367" spans="1:11" ht="31.5" hidden="1" customHeight="1" x14ac:dyDescent="0.2">
      <c r="A1367" s="153"/>
      <c r="B1367" s="3" t="s">
        <v>617</v>
      </c>
      <c r="C1367" s="100">
        <v>942</v>
      </c>
      <c r="D1367" s="28" t="s">
        <v>6</v>
      </c>
      <c r="E1367" s="28" t="s">
        <v>24</v>
      </c>
      <c r="F1367" s="28" t="s">
        <v>23</v>
      </c>
      <c r="G1367" s="97">
        <v>2</v>
      </c>
      <c r="H1367" s="28" t="s">
        <v>2</v>
      </c>
      <c r="I1367" s="28" t="s">
        <v>613</v>
      </c>
      <c r="J1367" s="28"/>
      <c r="K1367" s="80">
        <f>K1368</f>
        <v>4000</v>
      </c>
    </row>
    <row r="1368" spans="1:11" ht="31.5" hidden="1" customHeight="1" x14ac:dyDescent="0.2">
      <c r="A1368" s="153"/>
      <c r="B1368" s="1" t="s">
        <v>122</v>
      </c>
      <c r="C1368" s="100">
        <v>942</v>
      </c>
      <c r="D1368" s="28" t="s">
        <v>6</v>
      </c>
      <c r="E1368" s="28" t="s">
        <v>24</v>
      </c>
      <c r="F1368" s="28" t="s">
        <v>23</v>
      </c>
      <c r="G1368" s="97">
        <v>2</v>
      </c>
      <c r="H1368" s="28" t="s">
        <v>2</v>
      </c>
      <c r="I1368" s="28" t="s">
        <v>613</v>
      </c>
      <c r="J1368" s="28" t="s">
        <v>49</v>
      </c>
      <c r="K1368" s="80">
        <f>1000+3000</f>
        <v>4000</v>
      </c>
    </row>
    <row r="1369" spans="1:11" ht="18" hidden="1" customHeight="1" x14ac:dyDescent="0.2">
      <c r="A1369" s="153"/>
      <c r="B1369" s="3" t="s">
        <v>618</v>
      </c>
      <c r="C1369" s="100">
        <v>942</v>
      </c>
      <c r="D1369" s="28" t="s">
        <v>6</v>
      </c>
      <c r="E1369" s="28" t="s">
        <v>24</v>
      </c>
      <c r="F1369" s="28" t="s">
        <v>23</v>
      </c>
      <c r="G1369" s="97">
        <v>2</v>
      </c>
      <c r="H1369" s="28" t="s">
        <v>2</v>
      </c>
      <c r="I1369" s="28" t="s">
        <v>614</v>
      </c>
      <c r="J1369" s="28"/>
      <c r="K1369" s="80">
        <f>K1370</f>
        <v>0</v>
      </c>
    </row>
    <row r="1370" spans="1:11" ht="31.5" hidden="1" customHeight="1" x14ac:dyDescent="0.2">
      <c r="A1370" s="153"/>
      <c r="B1370" s="1" t="s">
        <v>122</v>
      </c>
      <c r="C1370" s="100">
        <v>942</v>
      </c>
      <c r="D1370" s="28" t="s">
        <v>6</v>
      </c>
      <c r="E1370" s="28" t="s">
        <v>24</v>
      </c>
      <c r="F1370" s="28" t="s">
        <v>23</v>
      </c>
      <c r="G1370" s="97">
        <v>2</v>
      </c>
      <c r="H1370" s="28" t="s">
        <v>2</v>
      </c>
      <c r="I1370" s="28" t="s">
        <v>614</v>
      </c>
      <c r="J1370" s="28" t="s">
        <v>49</v>
      </c>
      <c r="K1370" s="80"/>
    </row>
    <row r="1371" spans="1:11" ht="31.5" hidden="1" customHeight="1" x14ac:dyDescent="0.2">
      <c r="A1371" s="153"/>
      <c r="B1371" s="1" t="s">
        <v>624</v>
      </c>
      <c r="C1371" s="100">
        <v>942</v>
      </c>
      <c r="D1371" s="28" t="s">
        <v>6</v>
      </c>
      <c r="E1371" s="28" t="s">
        <v>24</v>
      </c>
      <c r="F1371" s="28" t="s">
        <v>23</v>
      </c>
      <c r="G1371" s="97">
        <v>2</v>
      </c>
      <c r="H1371" s="28" t="s">
        <v>2</v>
      </c>
      <c r="I1371" s="28" t="s">
        <v>622</v>
      </c>
      <c r="J1371" s="28"/>
      <c r="K1371" s="80">
        <f>K1372</f>
        <v>524036.19999999995</v>
      </c>
    </row>
    <row r="1372" spans="1:11" ht="31.5" hidden="1" customHeight="1" x14ac:dyDescent="0.2">
      <c r="A1372" s="153"/>
      <c r="B1372" s="1" t="s">
        <v>75</v>
      </c>
      <c r="C1372" s="100">
        <v>942</v>
      </c>
      <c r="D1372" s="28" t="s">
        <v>6</v>
      </c>
      <c r="E1372" s="28" t="s">
        <v>24</v>
      </c>
      <c r="F1372" s="28" t="s">
        <v>23</v>
      </c>
      <c r="G1372" s="97">
        <v>2</v>
      </c>
      <c r="H1372" s="28" t="s">
        <v>2</v>
      </c>
      <c r="I1372" s="28" t="s">
        <v>622</v>
      </c>
      <c r="J1372" s="28" t="s">
        <v>54</v>
      </c>
      <c r="K1372" s="80">
        <f>429709.6+94326.6</f>
        <v>524036.19999999995</v>
      </c>
    </row>
    <row r="1373" spans="1:11" ht="31.5" hidden="1" customHeight="1" x14ac:dyDescent="0.2">
      <c r="A1373" s="153"/>
      <c r="B1373" s="1" t="s">
        <v>625</v>
      </c>
      <c r="C1373" s="100">
        <v>942</v>
      </c>
      <c r="D1373" s="28" t="s">
        <v>6</v>
      </c>
      <c r="E1373" s="28" t="s">
        <v>24</v>
      </c>
      <c r="F1373" s="28" t="s">
        <v>23</v>
      </c>
      <c r="G1373" s="97">
        <v>2</v>
      </c>
      <c r="H1373" s="28" t="s">
        <v>2</v>
      </c>
      <c r="I1373" s="28" t="s">
        <v>623</v>
      </c>
      <c r="J1373" s="28"/>
      <c r="K1373" s="80">
        <f>K1374</f>
        <v>11162</v>
      </c>
    </row>
    <row r="1374" spans="1:11" ht="31.5" hidden="1" customHeight="1" x14ac:dyDescent="0.2">
      <c r="A1374" s="153"/>
      <c r="B1374" s="1" t="s">
        <v>75</v>
      </c>
      <c r="C1374" s="100">
        <v>942</v>
      </c>
      <c r="D1374" s="28" t="s">
        <v>6</v>
      </c>
      <c r="E1374" s="28" t="s">
        <v>24</v>
      </c>
      <c r="F1374" s="28" t="s">
        <v>23</v>
      </c>
      <c r="G1374" s="97">
        <v>2</v>
      </c>
      <c r="H1374" s="28" t="s">
        <v>2</v>
      </c>
      <c r="I1374" s="28" t="s">
        <v>623</v>
      </c>
      <c r="J1374" s="28" t="s">
        <v>54</v>
      </c>
      <c r="K1374" s="80">
        <f>1048.1+10113.9</f>
        <v>11162</v>
      </c>
    </row>
    <row r="1375" spans="1:11" ht="31.5" hidden="1" customHeight="1" x14ac:dyDescent="0.2">
      <c r="A1375" s="153"/>
      <c r="B1375" s="94" t="s">
        <v>675</v>
      </c>
      <c r="C1375" s="95">
        <v>942</v>
      </c>
      <c r="D1375" s="93" t="s">
        <v>6</v>
      </c>
      <c r="E1375" s="93" t="s">
        <v>24</v>
      </c>
      <c r="F1375" s="93" t="s">
        <v>23</v>
      </c>
      <c r="G1375" s="96">
        <v>2</v>
      </c>
      <c r="H1375" s="93" t="s">
        <v>2</v>
      </c>
      <c r="I1375" s="28" t="s">
        <v>674</v>
      </c>
      <c r="J1375" s="28"/>
      <c r="K1375" s="80">
        <f>K1376</f>
        <v>75192.600000000006</v>
      </c>
    </row>
    <row r="1376" spans="1:11" ht="31.5" hidden="1" customHeight="1" x14ac:dyDescent="0.2">
      <c r="A1376" s="153"/>
      <c r="B1376" s="94" t="s">
        <v>122</v>
      </c>
      <c r="C1376" s="95">
        <v>942</v>
      </c>
      <c r="D1376" s="93" t="s">
        <v>6</v>
      </c>
      <c r="E1376" s="93" t="s">
        <v>24</v>
      </c>
      <c r="F1376" s="93" t="s">
        <v>23</v>
      </c>
      <c r="G1376" s="96">
        <v>2</v>
      </c>
      <c r="H1376" s="93" t="s">
        <v>2</v>
      </c>
      <c r="I1376" s="93" t="s">
        <v>674</v>
      </c>
      <c r="J1376" s="28" t="s">
        <v>49</v>
      </c>
      <c r="K1376" s="80">
        <f>70681+4511.6</f>
        <v>75192.600000000006</v>
      </c>
    </row>
    <row r="1377" spans="1:19" ht="18" hidden="1" customHeight="1" x14ac:dyDescent="0.2">
      <c r="A1377" s="153"/>
      <c r="B1377" s="1" t="s">
        <v>41</v>
      </c>
      <c r="C1377" s="100">
        <v>942</v>
      </c>
      <c r="D1377" s="28" t="s">
        <v>7</v>
      </c>
      <c r="E1377" s="28"/>
      <c r="F1377" s="28"/>
      <c r="G1377" s="97"/>
      <c r="H1377" s="28"/>
      <c r="I1377" s="28"/>
      <c r="J1377" s="28"/>
      <c r="K1377" s="80">
        <f>SUM(K1378)</f>
        <v>0</v>
      </c>
    </row>
    <row r="1378" spans="1:19" ht="18" hidden="1" customHeight="1" x14ac:dyDescent="0.2">
      <c r="A1378" s="153"/>
      <c r="B1378" s="1" t="s">
        <v>456</v>
      </c>
      <c r="C1378" s="100">
        <v>942</v>
      </c>
      <c r="D1378" s="28" t="s">
        <v>7</v>
      </c>
      <c r="E1378" s="28" t="s">
        <v>5</v>
      </c>
      <c r="F1378" s="28"/>
      <c r="G1378" s="97"/>
      <c r="H1378" s="28"/>
      <c r="I1378" s="28"/>
      <c r="J1378" s="28"/>
      <c r="K1378" s="80">
        <f>SUM(K1379)</f>
        <v>0</v>
      </c>
    </row>
    <row r="1379" spans="1:19" ht="31.5" hidden="1" customHeight="1" x14ac:dyDescent="0.2">
      <c r="A1379" s="153"/>
      <c r="B1379" s="1" t="s">
        <v>264</v>
      </c>
      <c r="C1379" s="100">
        <v>942</v>
      </c>
      <c r="D1379" s="28" t="s">
        <v>7</v>
      </c>
      <c r="E1379" s="28" t="s">
        <v>5</v>
      </c>
      <c r="F1379" s="28" t="s">
        <v>23</v>
      </c>
      <c r="G1379" s="97"/>
      <c r="H1379" s="28"/>
      <c r="I1379" s="28"/>
      <c r="J1379" s="28"/>
      <c r="K1379" s="80">
        <f>SUM(K1380)</f>
        <v>0</v>
      </c>
    </row>
    <row r="1380" spans="1:19" ht="47.25" hidden="1" customHeight="1" x14ac:dyDescent="0.2">
      <c r="A1380" s="153"/>
      <c r="B1380" s="1" t="s">
        <v>449</v>
      </c>
      <c r="C1380" s="100">
        <v>942</v>
      </c>
      <c r="D1380" s="28" t="s">
        <v>7</v>
      </c>
      <c r="E1380" s="28" t="s">
        <v>5</v>
      </c>
      <c r="F1380" s="28" t="s">
        <v>23</v>
      </c>
      <c r="G1380" s="97">
        <v>2</v>
      </c>
      <c r="H1380" s="28"/>
      <c r="I1380" s="28"/>
      <c r="J1380" s="28"/>
      <c r="K1380" s="80">
        <f>SUM(K1381)</f>
        <v>0</v>
      </c>
    </row>
    <row r="1381" spans="1:19" ht="18" hidden="1" customHeight="1" x14ac:dyDescent="0.2">
      <c r="A1381" s="153"/>
      <c r="B1381" s="1" t="s">
        <v>451</v>
      </c>
      <c r="C1381" s="100">
        <v>942</v>
      </c>
      <c r="D1381" s="28" t="s">
        <v>7</v>
      </c>
      <c r="E1381" s="28" t="s">
        <v>5</v>
      </c>
      <c r="F1381" s="28" t="s">
        <v>23</v>
      </c>
      <c r="G1381" s="97">
        <v>2</v>
      </c>
      <c r="H1381" s="28" t="s">
        <v>2</v>
      </c>
      <c r="I1381" s="28"/>
      <c r="J1381" s="28"/>
      <c r="K1381" s="80">
        <f>SUM(K1382)</f>
        <v>0</v>
      </c>
    </row>
    <row r="1382" spans="1:19" ht="18" hidden="1" customHeight="1" x14ac:dyDescent="0.2">
      <c r="A1382" s="153"/>
      <c r="B1382" s="1" t="s">
        <v>464</v>
      </c>
      <c r="C1382" s="100">
        <v>942</v>
      </c>
      <c r="D1382" s="28" t="s">
        <v>7</v>
      </c>
      <c r="E1382" s="28" t="s">
        <v>5</v>
      </c>
      <c r="F1382" s="28" t="s">
        <v>23</v>
      </c>
      <c r="G1382" s="97">
        <v>2</v>
      </c>
      <c r="H1382" s="28" t="s">
        <v>2</v>
      </c>
      <c r="I1382" s="28" t="s">
        <v>463</v>
      </c>
      <c r="J1382" s="28"/>
      <c r="K1382" s="80">
        <f>K1383</f>
        <v>0</v>
      </c>
    </row>
    <row r="1383" spans="1:19" ht="31.5" hidden="1" customHeight="1" x14ac:dyDescent="0.2">
      <c r="A1383" s="153"/>
      <c r="B1383" s="34" t="s">
        <v>120</v>
      </c>
      <c r="C1383" s="100">
        <v>942</v>
      </c>
      <c r="D1383" s="28" t="s">
        <v>7</v>
      </c>
      <c r="E1383" s="28" t="s">
        <v>5</v>
      </c>
      <c r="F1383" s="28" t="s">
        <v>23</v>
      </c>
      <c r="G1383" s="97">
        <v>2</v>
      </c>
      <c r="H1383" s="28" t="s">
        <v>2</v>
      </c>
      <c r="I1383" s="28" t="s">
        <v>463</v>
      </c>
      <c r="J1383" s="28" t="s">
        <v>59</v>
      </c>
      <c r="K1383" s="80"/>
    </row>
    <row r="1384" spans="1:19" s="41" customFormat="1" ht="18" hidden="1" customHeight="1" x14ac:dyDescent="0.2">
      <c r="A1384" s="153"/>
      <c r="B1384" s="1" t="s">
        <v>18</v>
      </c>
      <c r="C1384" s="100">
        <v>942</v>
      </c>
      <c r="D1384" s="28" t="s">
        <v>8</v>
      </c>
      <c r="E1384" s="28"/>
      <c r="F1384" s="28"/>
      <c r="G1384" s="97"/>
      <c r="H1384" s="28"/>
      <c r="I1384" s="28"/>
      <c r="J1384" s="28"/>
      <c r="K1384" s="80">
        <f>SUM(K1385)</f>
        <v>25.1</v>
      </c>
      <c r="L1384" s="7"/>
      <c r="M1384" s="7"/>
      <c r="N1384" s="7"/>
      <c r="O1384" s="7"/>
      <c r="P1384" s="7"/>
      <c r="Q1384" s="7"/>
      <c r="R1384" s="7"/>
      <c r="S1384" s="7"/>
    </row>
    <row r="1385" spans="1:19" s="41" customFormat="1" ht="18.75" hidden="1" customHeight="1" x14ac:dyDescent="0.2">
      <c r="A1385" s="153"/>
      <c r="B1385" s="1" t="s">
        <v>229</v>
      </c>
      <c r="C1385" s="100">
        <v>942</v>
      </c>
      <c r="D1385" s="28" t="s">
        <v>8</v>
      </c>
      <c r="E1385" s="28" t="s">
        <v>7</v>
      </c>
      <c r="F1385" s="28"/>
      <c r="G1385" s="97"/>
      <c r="H1385" s="28"/>
      <c r="I1385" s="28"/>
      <c r="J1385" s="28"/>
      <c r="K1385" s="80">
        <f>SUM(K1386)</f>
        <v>25.1</v>
      </c>
      <c r="L1385" s="7"/>
      <c r="M1385" s="7"/>
      <c r="N1385" s="7"/>
      <c r="O1385" s="7"/>
      <c r="P1385" s="7"/>
      <c r="Q1385" s="7"/>
      <c r="R1385" s="7"/>
      <c r="S1385" s="7"/>
    </row>
    <row r="1386" spans="1:19" s="41" customFormat="1" ht="31.5" hidden="1" customHeight="1" x14ac:dyDescent="0.2">
      <c r="A1386" s="153"/>
      <c r="B1386" s="1" t="s">
        <v>264</v>
      </c>
      <c r="C1386" s="100">
        <v>942</v>
      </c>
      <c r="D1386" s="28" t="s">
        <v>8</v>
      </c>
      <c r="E1386" s="28" t="s">
        <v>7</v>
      </c>
      <c r="F1386" s="28" t="s">
        <v>23</v>
      </c>
      <c r="G1386" s="97"/>
      <c r="H1386" s="28"/>
      <c r="I1386" s="28"/>
      <c r="J1386" s="28"/>
      <c r="K1386" s="80">
        <f>SUM(K1387)</f>
        <v>25.1</v>
      </c>
      <c r="L1386" s="7"/>
      <c r="M1386" s="7"/>
      <c r="N1386" s="7"/>
      <c r="O1386" s="7"/>
      <c r="P1386" s="7"/>
      <c r="Q1386" s="7"/>
      <c r="R1386" s="7"/>
      <c r="S1386" s="7"/>
    </row>
    <row r="1387" spans="1:19" s="41" customFormat="1" ht="31.5" hidden="1" customHeight="1" x14ac:dyDescent="0.2">
      <c r="A1387" s="153"/>
      <c r="B1387" s="1" t="s">
        <v>492</v>
      </c>
      <c r="C1387" s="100">
        <v>942</v>
      </c>
      <c r="D1387" s="28" t="s">
        <v>8</v>
      </c>
      <c r="E1387" s="28" t="s">
        <v>7</v>
      </c>
      <c r="F1387" s="28" t="s">
        <v>23</v>
      </c>
      <c r="G1387" s="97">
        <v>1</v>
      </c>
      <c r="H1387" s="28"/>
      <c r="I1387" s="28"/>
      <c r="J1387" s="28"/>
      <c r="K1387" s="80">
        <f>SUM(K1388)</f>
        <v>25.1</v>
      </c>
      <c r="L1387" s="7"/>
      <c r="M1387" s="7"/>
      <c r="N1387" s="7"/>
      <c r="O1387" s="7"/>
      <c r="P1387" s="7"/>
      <c r="Q1387" s="7"/>
      <c r="R1387" s="7"/>
      <c r="S1387" s="7"/>
    </row>
    <row r="1388" spans="1:19" s="41" customFormat="1" ht="63" hidden="1" customHeight="1" x14ac:dyDescent="0.2">
      <c r="A1388" s="153"/>
      <c r="B1388" s="1" t="s">
        <v>450</v>
      </c>
      <c r="C1388" s="100">
        <v>942</v>
      </c>
      <c r="D1388" s="28" t="s">
        <v>8</v>
      </c>
      <c r="E1388" s="28" t="s">
        <v>7</v>
      </c>
      <c r="F1388" s="28" t="s">
        <v>23</v>
      </c>
      <c r="G1388" s="97">
        <v>1</v>
      </c>
      <c r="H1388" s="28" t="s">
        <v>2</v>
      </c>
      <c r="I1388" s="28"/>
      <c r="J1388" s="28"/>
      <c r="K1388" s="80">
        <f>SUM(K1389)</f>
        <v>25.1</v>
      </c>
      <c r="L1388" s="7"/>
      <c r="M1388" s="7"/>
      <c r="N1388" s="7"/>
      <c r="O1388" s="7"/>
      <c r="P1388" s="7"/>
      <c r="Q1388" s="7"/>
      <c r="R1388" s="7"/>
      <c r="S1388" s="7"/>
    </row>
    <row r="1389" spans="1:19" s="41" customFormat="1" ht="18" hidden="1" customHeight="1" x14ac:dyDescent="0.2">
      <c r="A1389" s="153"/>
      <c r="B1389" s="1" t="s">
        <v>231</v>
      </c>
      <c r="C1389" s="100">
        <v>942</v>
      </c>
      <c r="D1389" s="28" t="s">
        <v>8</v>
      </c>
      <c r="E1389" s="28" t="s">
        <v>7</v>
      </c>
      <c r="F1389" s="28" t="s">
        <v>23</v>
      </c>
      <c r="G1389" s="97">
        <v>1</v>
      </c>
      <c r="H1389" s="28" t="s">
        <v>2</v>
      </c>
      <c r="I1389" s="28" t="s">
        <v>230</v>
      </c>
      <c r="J1389" s="28"/>
      <c r="K1389" s="80">
        <f>K1390</f>
        <v>25.1</v>
      </c>
      <c r="L1389" s="7"/>
      <c r="M1389" s="7"/>
      <c r="N1389" s="7"/>
      <c r="O1389" s="7"/>
      <c r="P1389" s="7"/>
      <c r="Q1389" s="7"/>
      <c r="R1389" s="7"/>
      <c r="S1389" s="7"/>
    </row>
    <row r="1390" spans="1:19" ht="31.5" hidden="1" customHeight="1" x14ac:dyDescent="0.2">
      <c r="A1390" s="153"/>
      <c r="B1390" s="1" t="s">
        <v>122</v>
      </c>
      <c r="C1390" s="100">
        <v>942</v>
      </c>
      <c r="D1390" s="28" t="s">
        <v>8</v>
      </c>
      <c r="E1390" s="28" t="s">
        <v>7</v>
      </c>
      <c r="F1390" s="28" t="s">
        <v>23</v>
      </c>
      <c r="G1390" s="97">
        <v>1</v>
      </c>
      <c r="H1390" s="28" t="s">
        <v>2</v>
      </c>
      <c r="I1390" s="28" t="s">
        <v>230</v>
      </c>
      <c r="J1390" s="28" t="s">
        <v>49</v>
      </c>
      <c r="K1390" s="80">
        <v>25.1</v>
      </c>
    </row>
    <row r="1391" spans="1:19" ht="31.5" hidden="1" customHeight="1" x14ac:dyDescent="0.2">
      <c r="A1391" s="153" t="s">
        <v>10</v>
      </c>
      <c r="B1391" s="1" t="s">
        <v>393</v>
      </c>
      <c r="C1391" s="99" t="s">
        <v>125</v>
      </c>
      <c r="D1391" s="28"/>
      <c r="E1391" s="28"/>
      <c r="F1391" s="28"/>
      <c r="G1391" s="28"/>
      <c r="H1391" s="28"/>
      <c r="I1391" s="28"/>
      <c r="J1391" s="28"/>
      <c r="K1391" s="80">
        <f>SUM(K1392+K1419+K1435+K1426)</f>
        <v>23231.8</v>
      </c>
    </row>
    <row r="1392" spans="1:19" ht="18" hidden="1" customHeight="1" x14ac:dyDescent="0.2">
      <c r="A1392" s="153"/>
      <c r="B1392" s="1" t="s">
        <v>1</v>
      </c>
      <c r="C1392" s="99" t="s">
        <v>125</v>
      </c>
      <c r="D1392" s="28" t="s">
        <v>2</v>
      </c>
      <c r="E1392" s="28"/>
      <c r="F1392" s="28"/>
      <c r="G1392" s="28"/>
      <c r="H1392" s="28"/>
      <c r="I1392" s="28"/>
      <c r="J1392" s="28"/>
      <c r="K1392" s="80">
        <f t="shared" ref="K1392:K1394" si="54">SUM(K1393)</f>
        <v>23206.7</v>
      </c>
    </row>
    <row r="1393" spans="1:19" ht="18" hidden="1" customHeight="1" x14ac:dyDescent="0.2">
      <c r="A1393" s="153"/>
      <c r="B1393" s="1" t="s">
        <v>9</v>
      </c>
      <c r="C1393" s="99" t="s">
        <v>125</v>
      </c>
      <c r="D1393" s="28" t="s">
        <v>2</v>
      </c>
      <c r="E1393" s="28" t="s">
        <v>40</v>
      </c>
      <c r="F1393" s="28"/>
      <c r="G1393" s="28"/>
      <c r="H1393" s="28"/>
      <c r="I1393" s="28"/>
      <c r="J1393" s="28"/>
      <c r="K1393" s="80">
        <f>SUM(K1394)</f>
        <v>23206.7</v>
      </c>
    </row>
    <row r="1394" spans="1:19" ht="31.5" hidden="1" customHeight="1" x14ac:dyDescent="0.2">
      <c r="A1394" s="153"/>
      <c r="B1394" s="1" t="s">
        <v>334</v>
      </c>
      <c r="C1394" s="99" t="s">
        <v>125</v>
      </c>
      <c r="D1394" s="28" t="s">
        <v>2</v>
      </c>
      <c r="E1394" s="28" t="s">
        <v>40</v>
      </c>
      <c r="F1394" s="28" t="s">
        <v>127</v>
      </c>
      <c r="G1394" s="28"/>
      <c r="H1394" s="28"/>
      <c r="I1394" s="28"/>
      <c r="J1394" s="28"/>
      <c r="K1394" s="80">
        <f t="shared" si="54"/>
        <v>23206.7</v>
      </c>
    </row>
    <row r="1395" spans="1:19" ht="31.5" hidden="1" customHeight="1" x14ac:dyDescent="0.2">
      <c r="A1395" s="153"/>
      <c r="B1395" s="1" t="s">
        <v>335</v>
      </c>
      <c r="C1395" s="99" t="s">
        <v>125</v>
      </c>
      <c r="D1395" s="28" t="s">
        <v>2</v>
      </c>
      <c r="E1395" s="28" t="s">
        <v>40</v>
      </c>
      <c r="F1395" s="28" t="s">
        <v>127</v>
      </c>
      <c r="G1395" s="28" t="s">
        <v>90</v>
      </c>
      <c r="H1395" s="28"/>
      <c r="I1395" s="28"/>
      <c r="J1395" s="28"/>
      <c r="K1395" s="80">
        <f>SUM(K1396+K1406+K1409+K1412+K1416)</f>
        <v>23206.7</v>
      </c>
    </row>
    <row r="1396" spans="1:19" ht="47.25" hidden="1" customHeight="1" x14ac:dyDescent="0.2">
      <c r="A1396" s="153"/>
      <c r="B1396" s="1" t="s">
        <v>394</v>
      </c>
      <c r="C1396" s="99" t="s">
        <v>125</v>
      </c>
      <c r="D1396" s="28" t="s">
        <v>2</v>
      </c>
      <c r="E1396" s="28" t="s">
        <v>40</v>
      </c>
      <c r="F1396" s="28" t="s">
        <v>127</v>
      </c>
      <c r="G1396" s="28" t="s">
        <v>90</v>
      </c>
      <c r="H1396" s="28" t="s">
        <v>2</v>
      </c>
      <c r="I1396" s="28"/>
      <c r="J1396" s="28"/>
      <c r="K1396" s="80">
        <f>SUM(K1397+K1402+K1404)</f>
        <v>11009.400000000001</v>
      </c>
    </row>
    <row r="1397" spans="1:19" ht="18" hidden="1" customHeight="1" x14ac:dyDescent="0.2">
      <c r="A1397" s="153"/>
      <c r="B1397" s="1" t="s">
        <v>47</v>
      </c>
      <c r="C1397" s="99" t="s">
        <v>125</v>
      </c>
      <c r="D1397" s="28" t="s">
        <v>2</v>
      </c>
      <c r="E1397" s="28" t="s">
        <v>40</v>
      </c>
      <c r="F1397" s="28" t="s">
        <v>127</v>
      </c>
      <c r="G1397" s="28" t="s">
        <v>90</v>
      </c>
      <c r="H1397" s="28" t="s">
        <v>2</v>
      </c>
      <c r="I1397" s="28" t="s">
        <v>78</v>
      </c>
      <c r="J1397" s="28"/>
      <c r="K1397" s="80">
        <f>SUM(K1398:K1401)</f>
        <v>10977.7</v>
      </c>
      <c r="L1397" s="8"/>
    </row>
    <row r="1398" spans="1:19" ht="52.5" hidden="1" customHeight="1" x14ac:dyDescent="0.2">
      <c r="A1398" s="153"/>
      <c r="B1398" s="1" t="s">
        <v>121</v>
      </c>
      <c r="C1398" s="99" t="s">
        <v>125</v>
      </c>
      <c r="D1398" s="28" t="s">
        <v>2</v>
      </c>
      <c r="E1398" s="28" t="s">
        <v>40</v>
      </c>
      <c r="F1398" s="28" t="s">
        <v>127</v>
      </c>
      <c r="G1398" s="28" t="s">
        <v>90</v>
      </c>
      <c r="H1398" s="28" t="s">
        <v>2</v>
      </c>
      <c r="I1398" s="28" t="s">
        <v>78</v>
      </c>
      <c r="J1398" s="28" t="s">
        <v>48</v>
      </c>
      <c r="K1398" s="80">
        <v>10766</v>
      </c>
      <c r="L1398" s="8"/>
    </row>
    <row r="1399" spans="1:19" ht="31.5" hidden="1" customHeight="1" x14ac:dyDescent="0.2">
      <c r="A1399" s="153"/>
      <c r="B1399" s="1" t="s">
        <v>122</v>
      </c>
      <c r="C1399" s="99" t="s">
        <v>125</v>
      </c>
      <c r="D1399" s="28" t="s">
        <v>2</v>
      </c>
      <c r="E1399" s="28" t="s">
        <v>40</v>
      </c>
      <c r="F1399" s="28" t="s">
        <v>127</v>
      </c>
      <c r="G1399" s="28" t="s">
        <v>90</v>
      </c>
      <c r="H1399" s="28" t="s">
        <v>2</v>
      </c>
      <c r="I1399" s="28" t="s">
        <v>78</v>
      </c>
      <c r="J1399" s="28" t="s">
        <v>49</v>
      </c>
      <c r="K1399" s="80">
        <v>203.7</v>
      </c>
    </row>
    <row r="1400" spans="1:19" ht="18" hidden="1" customHeight="1" x14ac:dyDescent="0.2">
      <c r="A1400" s="153"/>
      <c r="B1400" s="1" t="s">
        <v>55</v>
      </c>
      <c r="C1400" s="99" t="s">
        <v>125</v>
      </c>
      <c r="D1400" s="28" t="s">
        <v>2</v>
      </c>
      <c r="E1400" s="28" t="s">
        <v>40</v>
      </c>
      <c r="F1400" s="28" t="s">
        <v>127</v>
      </c>
      <c r="G1400" s="28" t="s">
        <v>90</v>
      </c>
      <c r="H1400" s="28" t="s">
        <v>2</v>
      </c>
      <c r="I1400" s="28" t="s">
        <v>78</v>
      </c>
      <c r="J1400" s="28" t="s">
        <v>56</v>
      </c>
      <c r="K1400" s="80"/>
    </row>
    <row r="1401" spans="1:19" ht="18" hidden="1" customHeight="1" x14ac:dyDescent="0.2">
      <c r="A1401" s="153"/>
      <c r="B1401" s="1" t="s">
        <v>50</v>
      </c>
      <c r="C1401" s="99" t="s">
        <v>125</v>
      </c>
      <c r="D1401" s="28" t="s">
        <v>2</v>
      </c>
      <c r="E1401" s="28" t="s">
        <v>40</v>
      </c>
      <c r="F1401" s="28" t="s">
        <v>127</v>
      </c>
      <c r="G1401" s="28" t="s">
        <v>90</v>
      </c>
      <c r="H1401" s="28" t="s">
        <v>2</v>
      </c>
      <c r="I1401" s="28" t="s">
        <v>78</v>
      </c>
      <c r="J1401" s="28" t="s">
        <v>51</v>
      </c>
      <c r="K1401" s="80">
        <v>8</v>
      </c>
    </row>
    <row r="1402" spans="1:19" s="41" customFormat="1" ht="18" hidden="1" customHeight="1" x14ac:dyDescent="0.2">
      <c r="A1402" s="153"/>
      <c r="B1402" s="1" t="s">
        <v>228</v>
      </c>
      <c r="C1402" s="100">
        <v>947</v>
      </c>
      <c r="D1402" s="28" t="s">
        <v>2</v>
      </c>
      <c r="E1402" s="28" t="s">
        <v>40</v>
      </c>
      <c r="F1402" s="28" t="s">
        <v>127</v>
      </c>
      <c r="G1402" s="97">
        <v>1</v>
      </c>
      <c r="H1402" s="28" t="s">
        <v>2</v>
      </c>
      <c r="I1402" s="28" t="s">
        <v>227</v>
      </c>
      <c r="J1402" s="28"/>
      <c r="K1402" s="80">
        <f>SUM(K1403)</f>
        <v>31.7</v>
      </c>
      <c r="L1402" s="7"/>
      <c r="M1402" s="7"/>
      <c r="N1402" s="7"/>
      <c r="O1402" s="7"/>
      <c r="P1402" s="7"/>
      <c r="Q1402" s="7"/>
      <c r="R1402" s="7"/>
      <c r="S1402" s="7"/>
    </row>
    <row r="1403" spans="1:19" s="41" customFormat="1" ht="31.5" hidden="1" customHeight="1" x14ac:dyDescent="0.2">
      <c r="A1403" s="153"/>
      <c r="B1403" s="1" t="s">
        <v>122</v>
      </c>
      <c r="C1403" s="100">
        <v>947</v>
      </c>
      <c r="D1403" s="28" t="s">
        <v>2</v>
      </c>
      <c r="E1403" s="28" t="s">
        <v>40</v>
      </c>
      <c r="F1403" s="28" t="s">
        <v>127</v>
      </c>
      <c r="G1403" s="97">
        <v>1</v>
      </c>
      <c r="H1403" s="28" t="s">
        <v>2</v>
      </c>
      <c r="I1403" s="28" t="s">
        <v>227</v>
      </c>
      <c r="J1403" s="28" t="s">
        <v>49</v>
      </c>
      <c r="K1403" s="80">
        <v>31.7</v>
      </c>
      <c r="L1403" s="8"/>
      <c r="M1403" s="7"/>
      <c r="N1403" s="7"/>
      <c r="O1403" s="7"/>
      <c r="P1403" s="7"/>
      <c r="Q1403" s="7"/>
      <c r="R1403" s="7"/>
      <c r="S1403" s="7"/>
    </row>
    <row r="1404" spans="1:19" s="41" customFormat="1" ht="31.5" hidden="1" customHeight="1" x14ac:dyDescent="0.2">
      <c r="A1404" s="153"/>
      <c r="B1404" s="1" t="s">
        <v>232</v>
      </c>
      <c r="C1404" s="100">
        <v>947</v>
      </c>
      <c r="D1404" s="28" t="s">
        <v>2</v>
      </c>
      <c r="E1404" s="28" t="s">
        <v>40</v>
      </c>
      <c r="F1404" s="28" t="s">
        <v>127</v>
      </c>
      <c r="G1404" s="97">
        <v>1</v>
      </c>
      <c r="H1404" s="28" t="s">
        <v>2</v>
      </c>
      <c r="I1404" s="28" t="s">
        <v>233</v>
      </c>
      <c r="J1404" s="28"/>
      <c r="K1404" s="80">
        <f>SUM(K1405)</f>
        <v>0</v>
      </c>
      <c r="L1404" s="7"/>
      <c r="M1404" s="7"/>
      <c r="N1404" s="7"/>
      <c r="O1404" s="7"/>
      <c r="P1404" s="7"/>
      <c r="Q1404" s="7"/>
      <c r="R1404" s="7"/>
      <c r="S1404" s="7"/>
    </row>
    <row r="1405" spans="1:19" s="41" customFormat="1" ht="31.5" hidden="1" customHeight="1" x14ac:dyDescent="0.2">
      <c r="A1405" s="153"/>
      <c r="B1405" s="1" t="s">
        <v>122</v>
      </c>
      <c r="C1405" s="100">
        <v>947</v>
      </c>
      <c r="D1405" s="28" t="s">
        <v>2</v>
      </c>
      <c r="E1405" s="28" t="s">
        <v>40</v>
      </c>
      <c r="F1405" s="28" t="s">
        <v>127</v>
      </c>
      <c r="G1405" s="97">
        <v>1</v>
      </c>
      <c r="H1405" s="28" t="s">
        <v>2</v>
      </c>
      <c r="I1405" s="28" t="s">
        <v>233</v>
      </c>
      <c r="J1405" s="28" t="s">
        <v>49</v>
      </c>
      <c r="K1405" s="80"/>
      <c r="L1405" s="7"/>
      <c r="M1405" s="7"/>
      <c r="N1405" s="7"/>
      <c r="O1405" s="7"/>
      <c r="P1405" s="7"/>
      <c r="Q1405" s="7"/>
      <c r="R1405" s="7"/>
      <c r="S1405" s="7"/>
    </row>
    <row r="1406" spans="1:19" s="41" customFormat="1" ht="47.25" hidden="1" customHeight="1" x14ac:dyDescent="0.2">
      <c r="A1406" s="153"/>
      <c r="B1406" s="1" t="s">
        <v>507</v>
      </c>
      <c r="C1406" s="99" t="s">
        <v>125</v>
      </c>
      <c r="D1406" s="28" t="s">
        <v>2</v>
      </c>
      <c r="E1406" s="28" t="s">
        <v>40</v>
      </c>
      <c r="F1406" s="28" t="s">
        <v>127</v>
      </c>
      <c r="G1406" s="28" t="s">
        <v>90</v>
      </c>
      <c r="H1406" s="28" t="s">
        <v>4</v>
      </c>
      <c r="I1406" s="28"/>
      <c r="J1406" s="28"/>
      <c r="K1406" s="80">
        <f t="shared" ref="K1406:K1407" si="55">K1407</f>
        <v>9458.5</v>
      </c>
      <c r="L1406" s="7"/>
      <c r="M1406" s="7"/>
      <c r="N1406" s="7"/>
      <c r="O1406" s="7"/>
      <c r="P1406" s="7"/>
      <c r="Q1406" s="7"/>
      <c r="R1406" s="7"/>
      <c r="S1406" s="7"/>
    </row>
    <row r="1407" spans="1:19" s="41" customFormat="1" ht="47.25" hidden="1" customHeight="1" x14ac:dyDescent="0.2">
      <c r="A1407" s="153"/>
      <c r="B1407" s="1" t="s">
        <v>66</v>
      </c>
      <c r="C1407" s="99" t="s">
        <v>125</v>
      </c>
      <c r="D1407" s="28" t="s">
        <v>2</v>
      </c>
      <c r="E1407" s="28" t="s">
        <v>40</v>
      </c>
      <c r="F1407" s="28" t="s">
        <v>127</v>
      </c>
      <c r="G1407" s="28" t="s">
        <v>90</v>
      </c>
      <c r="H1407" s="28" t="s">
        <v>4</v>
      </c>
      <c r="I1407" s="28" t="s">
        <v>85</v>
      </c>
      <c r="J1407" s="28"/>
      <c r="K1407" s="80">
        <f t="shared" si="55"/>
        <v>9458.5</v>
      </c>
      <c r="L1407" s="7"/>
      <c r="M1407" s="7"/>
      <c r="N1407" s="7"/>
      <c r="O1407" s="7"/>
      <c r="P1407" s="7"/>
      <c r="Q1407" s="7"/>
      <c r="R1407" s="7"/>
      <c r="S1407" s="7"/>
    </row>
    <row r="1408" spans="1:19" s="41" customFormat="1" ht="31.5" hidden="1" customHeight="1" x14ac:dyDescent="0.2">
      <c r="A1408" s="153"/>
      <c r="B1408" s="34" t="s">
        <v>120</v>
      </c>
      <c r="C1408" s="99" t="s">
        <v>125</v>
      </c>
      <c r="D1408" s="28" t="s">
        <v>2</v>
      </c>
      <c r="E1408" s="28" t="s">
        <v>40</v>
      </c>
      <c r="F1408" s="28" t="s">
        <v>127</v>
      </c>
      <c r="G1408" s="28" t="s">
        <v>90</v>
      </c>
      <c r="H1408" s="28" t="s">
        <v>4</v>
      </c>
      <c r="I1408" s="28" t="s">
        <v>85</v>
      </c>
      <c r="J1408" s="28" t="s">
        <v>59</v>
      </c>
      <c r="K1408" s="80">
        <v>9458.5</v>
      </c>
      <c r="L1408" s="7"/>
      <c r="M1408" s="7"/>
      <c r="N1408" s="7"/>
      <c r="O1408" s="7"/>
      <c r="P1408" s="7"/>
      <c r="Q1408" s="7"/>
      <c r="R1408" s="7"/>
      <c r="S1408" s="7"/>
    </row>
    <row r="1409" spans="1:19" s="41" customFormat="1" ht="31.5" hidden="1" customHeight="1" x14ac:dyDescent="0.2">
      <c r="A1409" s="153"/>
      <c r="B1409" s="1" t="s">
        <v>496</v>
      </c>
      <c r="C1409" s="99" t="s">
        <v>125</v>
      </c>
      <c r="D1409" s="28" t="s">
        <v>2</v>
      </c>
      <c r="E1409" s="28" t="s">
        <v>40</v>
      </c>
      <c r="F1409" s="28" t="s">
        <v>127</v>
      </c>
      <c r="G1409" s="28" t="s">
        <v>90</v>
      </c>
      <c r="H1409" s="28" t="s">
        <v>5</v>
      </c>
      <c r="I1409" s="28"/>
      <c r="J1409" s="28"/>
      <c r="K1409" s="80">
        <f t="shared" ref="K1409:K1410" si="56">SUM(K1410)</f>
        <v>1390</v>
      </c>
      <c r="L1409" s="7"/>
      <c r="M1409" s="7"/>
      <c r="N1409" s="7"/>
      <c r="O1409" s="7"/>
      <c r="P1409" s="7"/>
      <c r="Q1409" s="7"/>
      <c r="R1409" s="7"/>
      <c r="S1409" s="7"/>
    </row>
    <row r="1410" spans="1:19" s="41" customFormat="1" ht="47.25" hidden="1" customHeight="1" x14ac:dyDescent="0.2">
      <c r="A1410" s="153"/>
      <c r="B1410" s="1" t="s">
        <v>395</v>
      </c>
      <c r="C1410" s="99" t="s">
        <v>125</v>
      </c>
      <c r="D1410" s="28" t="s">
        <v>2</v>
      </c>
      <c r="E1410" s="28" t="s">
        <v>40</v>
      </c>
      <c r="F1410" s="28" t="s">
        <v>127</v>
      </c>
      <c r="G1410" s="28" t="s">
        <v>90</v>
      </c>
      <c r="H1410" s="28" t="s">
        <v>5</v>
      </c>
      <c r="I1410" s="28" t="s">
        <v>153</v>
      </c>
      <c r="J1410" s="28"/>
      <c r="K1410" s="80">
        <f t="shared" si="56"/>
        <v>1390</v>
      </c>
      <c r="L1410" s="7"/>
      <c r="M1410" s="7"/>
      <c r="N1410" s="7"/>
      <c r="O1410" s="7"/>
      <c r="P1410" s="7"/>
      <c r="Q1410" s="7"/>
      <c r="R1410" s="7"/>
      <c r="S1410" s="7"/>
    </row>
    <row r="1411" spans="1:19" s="41" customFormat="1" ht="31.5" hidden="1" customHeight="1" x14ac:dyDescent="0.2">
      <c r="A1411" s="153"/>
      <c r="B1411" s="1" t="s">
        <v>122</v>
      </c>
      <c r="C1411" s="99" t="s">
        <v>125</v>
      </c>
      <c r="D1411" s="28" t="s">
        <v>2</v>
      </c>
      <c r="E1411" s="28" t="s">
        <v>40</v>
      </c>
      <c r="F1411" s="28" t="s">
        <v>127</v>
      </c>
      <c r="G1411" s="28" t="s">
        <v>90</v>
      </c>
      <c r="H1411" s="28" t="s">
        <v>5</v>
      </c>
      <c r="I1411" s="28" t="s">
        <v>153</v>
      </c>
      <c r="J1411" s="28" t="s">
        <v>49</v>
      </c>
      <c r="K1411" s="80">
        <f>250+1140</f>
        <v>1390</v>
      </c>
      <c r="L1411" s="7"/>
      <c r="M1411" s="7"/>
      <c r="N1411" s="7"/>
      <c r="O1411" s="7"/>
      <c r="P1411" s="7"/>
      <c r="Q1411" s="7"/>
      <c r="R1411" s="7"/>
      <c r="S1411" s="7"/>
    </row>
    <row r="1412" spans="1:19" s="41" customFormat="1" ht="31.5" hidden="1" customHeight="1" x14ac:dyDescent="0.2">
      <c r="A1412" s="153"/>
      <c r="B1412" s="1" t="s">
        <v>171</v>
      </c>
      <c r="C1412" s="99" t="s">
        <v>125</v>
      </c>
      <c r="D1412" s="28" t="s">
        <v>2</v>
      </c>
      <c r="E1412" s="28" t="s">
        <v>40</v>
      </c>
      <c r="F1412" s="28" t="s">
        <v>127</v>
      </c>
      <c r="G1412" s="28" t="s">
        <v>90</v>
      </c>
      <c r="H1412" s="28" t="s">
        <v>6</v>
      </c>
      <c r="I1412" s="28"/>
      <c r="J1412" s="28"/>
      <c r="K1412" s="80">
        <f>SUM(K1413)</f>
        <v>1348.8</v>
      </c>
      <c r="L1412" s="7"/>
      <c r="M1412" s="7"/>
      <c r="N1412" s="7"/>
      <c r="O1412" s="7"/>
      <c r="P1412" s="7"/>
      <c r="Q1412" s="7"/>
      <c r="R1412" s="7"/>
      <c r="S1412" s="7"/>
    </row>
    <row r="1413" spans="1:19" s="41" customFormat="1" ht="31.5" hidden="1" customHeight="1" x14ac:dyDescent="0.2">
      <c r="A1413" s="153"/>
      <c r="B1413" s="1" t="s">
        <v>172</v>
      </c>
      <c r="C1413" s="99" t="s">
        <v>125</v>
      </c>
      <c r="D1413" s="28" t="s">
        <v>2</v>
      </c>
      <c r="E1413" s="28" t="s">
        <v>40</v>
      </c>
      <c r="F1413" s="28" t="s">
        <v>127</v>
      </c>
      <c r="G1413" s="28" t="s">
        <v>90</v>
      </c>
      <c r="H1413" s="28" t="s">
        <v>6</v>
      </c>
      <c r="I1413" s="28" t="s">
        <v>170</v>
      </c>
      <c r="J1413" s="28"/>
      <c r="K1413" s="80">
        <f>SUM(K1414+K1415)</f>
        <v>1348.8</v>
      </c>
      <c r="L1413" s="7"/>
      <c r="M1413" s="7"/>
      <c r="N1413" s="7"/>
      <c r="O1413" s="7"/>
      <c r="P1413" s="7"/>
      <c r="Q1413" s="7"/>
      <c r="R1413" s="7"/>
      <c r="S1413" s="7"/>
    </row>
    <row r="1414" spans="1:19" s="41" customFormat="1" ht="31.5" hidden="1" customHeight="1" x14ac:dyDescent="0.2">
      <c r="A1414" s="153"/>
      <c r="B1414" s="1" t="s">
        <v>122</v>
      </c>
      <c r="C1414" s="99" t="s">
        <v>125</v>
      </c>
      <c r="D1414" s="28" t="s">
        <v>2</v>
      </c>
      <c r="E1414" s="28" t="s">
        <v>40</v>
      </c>
      <c r="F1414" s="28" t="s">
        <v>127</v>
      </c>
      <c r="G1414" s="28" t="s">
        <v>90</v>
      </c>
      <c r="H1414" s="28" t="s">
        <v>6</v>
      </c>
      <c r="I1414" s="28" t="s">
        <v>170</v>
      </c>
      <c r="J1414" s="28" t="s">
        <v>49</v>
      </c>
      <c r="K1414" s="80">
        <f>958</f>
        <v>958</v>
      </c>
      <c r="L1414" s="7"/>
      <c r="M1414" s="7"/>
      <c r="N1414" s="7"/>
      <c r="O1414" s="7"/>
      <c r="P1414" s="7"/>
      <c r="Q1414" s="7"/>
      <c r="R1414" s="7"/>
      <c r="S1414" s="7"/>
    </row>
    <row r="1415" spans="1:19" s="41" customFormat="1" ht="18" hidden="1" customHeight="1" x14ac:dyDescent="0.2">
      <c r="A1415" s="153"/>
      <c r="B1415" s="1" t="s">
        <v>50</v>
      </c>
      <c r="C1415" s="99" t="s">
        <v>125</v>
      </c>
      <c r="D1415" s="28" t="s">
        <v>2</v>
      </c>
      <c r="E1415" s="28" t="s">
        <v>40</v>
      </c>
      <c r="F1415" s="28" t="s">
        <v>127</v>
      </c>
      <c r="G1415" s="28" t="s">
        <v>90</v>
      </c>
      <c r="H1415" s="28" t="s">
        <v>6</v>
      </c>
      <c r="I1415" s="28" t="s">
        <v>170</v>
      </c>
      <c r="J1415" s="28" t="s">
        <v>51</v>
      </c>
      <c r="K1415" s="80">
        <v>390.8</v>
      </c>
      <c r="L1415" s="7"/>
      <c r="M1415" s="7"/>
      <c r="N1415" s="7"/>
      <c r="O1415" s="7"/>
      <c r="P1415" s="7"/>
      <c r="Q1415" s="7"/>
      <c r="R1415" s="7"/>
      <c r="S1415" s="7"/>
    </row>
    <row r="1416" spans="1:19" s="41" customFormat="1" ht="47.25" hidden="1" customHeight="1" x14ac:dyDescent="0.2">
      <c r="A1416" s="153"/>
      <c r="B1416" s="1" t="s">
        <v>336</v>
      </c>
      <c r="C1416" s="99" t="s">
        <v>125</v>
      </c>
      <c r="D1416" s="28" t="s">
        <v>2</v>
      </c>
      <c r="E1416" s="28" t="s">
        <v>40</v>
      </c>
      <c r="F1416" s="28" t="s">
        <v>127</v>
      </c>
      <c r="G1416" s="28" t="s">
        <v>90</v>
      </c>
      <c r="H1416" s="28" t="s">
        <v>7</v>
      </c>
      <c r="I1416" s="28"/>
      <c r="J1416" s="28"/>
      <c r="K1416" s="80">
        <f>SUM(K1417)</f>
        <v>0</v>
      </c>
      <c r="L1416" s="7"/>
      <c r="M1416" s="7"/>
      <c r="N1416" s="7"/>
      <c r="O1416" s="7"/>
      <c r="P1416" s="7"/>
      <c r="Q1416" s="7"/>
      <c r="R1416" s="7"/>
      <c r="S1416" s="7"/>
    </row>
    <row r="1417" spans="1:19" s="41" customFormat="1" ht="18" hidden="1" customHeight="1" x14ac:dyDescent="0.2">
      <c r="A1417" s="153"/>
      <c r="B1417" s="3" t="s">
        <v>231</v>
      </c>
      <c r="C1417" s="99" t="s">
        <v>125</v>
      </c>
      <c r="D1417" s="28" t="s">
        <v>2</v>
      </c>
      <c r="E1417" s="28" t="s">
        <v>40</v>
      </c>
      <c r="F1417" s="28" t="s">
        <v>127</v>
      </c>
      <c r="G1417" s="28" t="s">
        <v>90</v>
      </c>
      <c r="H1417" s="28" t="s">
        <v>7</v>
      </c>
      <c r="I1417" s="28" t="s">
        <v>230</v>
      </c>
      <c r="J1417" s="28"/>
      <c r="K1417" s="80">
        <f>SUM(K1418)</f>
        <v>0</v>
      </c>
      <c r="L1417" s="7"/>
      <c r="M1417" s="7"/>
      <c r="N1417" s="7"/>
      <c r="O1417" s="7"/>
      <c r="P1417" s="7"/>
      <c r="Q1417" s="7"/>
      <c r="R1417" s="7"/>
      <c r="S1417" s="7"/>
    </row>
    <row r="1418" spans="1:19" s="41" customFormat="1" ht="31.5" hidden="1" customHeight="1" x14ac:dyDescent="0.2">
      <c r="A1418" s="153"/>
      <c r="B1418" s="1" t="s">
        <v>122</v>
      </c>
      <c r="C1418" s="99" t="s">
        <v>125</v>
      </c>
      <c r="D1418" s="28" t="s">
        <v>2</v>
      </c>
      <c r="E1418" s="28" t="s">
        <v>40</v>
      </c>
      <c r="F1418" s="28" t="s">
        <v>127</v>
      </c>
      <c r="G1418" s="28" t="s">
        <v>90</v>
      </c>
      <c r="H1418" s="28" t="s">
        <v>7</v>
      </c>
      <c r="I1418" s="28" t="s">
        <v>230</v>
      </c>
      <c r="J1418" s="28" t="s">
        <v>49</v>
      </c>
      <c r="K1418" s="80"/>
      <c r="L1418" s="7"/>
      <c r="M1418" s="7"/>
      <c r="N1418" s="7"/>
      <c r="O1418" s="7"/>
      <c r="P1418" s="7"/>
      <c r="Q1418" s="7"/>
      <c r="R1418" s="7"/>
      <c r="S1418" s="7"/>
    </row>
    <row r="1419" spans="1:19" s="41" customFormat="1" ht="18" hidden="1" customHeight="1" x14ac:dyDescent="0.2">
      <c r="A1419" s="153"/>
      <c r="B1419" s="1" t="s">
        <v>15</v>
      </c>
      <c r="C1419" s="99" t="s">
        <v>125</v>
      </c>
      <c r="D1419" s="28" t="s">
        <v>6</v>
      </c>
      <c r="E1419" s="28"/>
      <c r="F1419" s="28"/>
      <c r="G1419" s="28"/>
      <c r="H1419" s="28"/>
      <c r="I1419" s="28"/>
      <c r="J1419" s="28"/>
      <c r="K1419" s="80">
        <f>SUM(K1420)</f>
        <v>0</v>
      </c>
      <c r="L1419" s="7"/>
      <c r="M1419" s="7"/>
      <c r="N1419" s="7"/>
      <c r="O1419" s="7"/>
      <c r="P1419" s="7"/>
      <c r="Q1419" s="7"/>
      <c r="R1419" s="7"/>
      <c r="S1419" s="7"/>
    </row>
    <row r="1420" spans="1:19" s="41" customFormat="1" ht="18" hidden="1" customHeight="1" x14ac:dyDescent="0.2">
      <c r="A1420" s="153"/>
      <c r="B1420" s="1" t="s">
        <v>69</v>
      </c>
      <c r="C1420" s="99" t="s">
        <v>125</v>
      </c>
      <c r="D1420" s="28" t="s">
        <v>6</v>
      </c>
      <c r="E1420" s="28" t="s">
        <v>70</v>
      </c>
      <c r="F1420" s="28"/>
      <c r="G1420" s="28"/>
      <c r="H1420" s="28"/>
      <c r="I1420" s="28"/>
      <c r="J1420" s="28"/>
      <c r="K1420" s="80">
        <f>SUM(K1421)</f>
        <v>0</v>
      </c>
      <c r="L1420" s="7"/>
      <c r="M1420" s="7"/>
      <c r="N1420" s="7"/>
      <c r="O1420" s="7"/>
      <c r="P1420" s="7"/>
      <c r="Q1420" s="7"/>
      <c r="R1420" s="7"/>
      <c r="S1420" s="7"/>
    </row>
    <row r="1421" spans="1:19" s="41" customFormat="1" ht="31.5" hidden="1" customHeight="1" x14ac:dyDescent="0.2">
      <c r="A1421" s="153"/>
      <c r="B1421" s="1" t="s">
        <v>334</v>
      </c>
      <c r="C1421" s="99" t="s">
        <v>125</v>
      </c>
      <c r="D1421" s="28" t="s">
        <v>6</v>
      </c>
      <c r="E1421" s="28" t="s">
        <v>70</v>
      </c>
      <c r="F1421" s="28" t="s">
        <v>127</v>
      </c>
      <c r="G1421" s="28"/>
      <c r="H1421" s="28"/>
      <c r="I1421" s="28"/>
      <c r="J1421" s="28"/>
      <c r="K1421" s="80">
        <f>SUM(K1422)</f>
        <v>0</v>
      </c>
      <c r="L1421" s="7"/>
      <c r="M1421" s="7"/>
      <c r="N1421" s="7"/>
      <c r="O1421" s="7"/>
      <c r="P1421" s="7"/>
      <c r="Q1421" s="7"/>
      <c r="R1421" s="7"/>
      <c r="S1421" s="7"/>
    </row>
    <row r="1422" spans="1:19" s="41" customFormat="1" ht="31.5" hidden="1" customHeight="1" x14ac:dyDescent="0.2">
      <c r="A1422" s="153"/>
      <c r="B1422" s="1" t="s">
        <v>335</v>
      </c>
      <c r="C1422" s="99" t="s">
        <v>125</v>
      </c>
      <c r="D1422" s="28" t="s">
        <v>6</v>
      </c>
      <c r="E1422" s="28" t="s">
        <v>70</v>
      </c>
      <c r="F1422" s="28" t="s">
        <v>127</v>
      </c>
      <c r="G1422" s="28" t="s">
        <v>90</v>
      </c>
      <c r="H1422" s="28"/>
      <c r="I1422" s="28"/>
      <c r="J1422" s="28"/>
      <c r="K1422" s="80">
        <f>SUM(K1423)</f>
        <v>0</v>
      </c>
      <c r="L1422" s="7"/>
      <c r="M1422" s="7"/>
      <c r="N1422" s="7"/>
      <c r="O1422" s="7"/>
      <c r="P1422" s="7"/>
      <c r="Q1422" s="7"/>
      <c r="R1422" s="7"/>
      <c r="S1422" s="7"/>
    </row>
    <row r="1423" spans="1:19" s="41" customFormat="1" ht="31.5" hidden="1" customHeight="1" x14ac:dyDescent="0.2">
      <c r="A1423" s="153"/>
      <c r="B1423" s="1" t="s">
        <v>496</v>
      </c>
      <c r="C1423" s="99" t="s">
        <v>125</v>
      </c>
      <c r="D1423" s="28" t="s">
        <v>6</v>
      </c>
      <c r="E1423" s="28" t="s">
        <v>70</v>
      </c>
      <c r="F1423" s="28" t="s">
        <v>127</v>
      </c>
      <c r="G1423" s="28" t="s">
        <v>90</v>
      </c>
      <c r="H1423" s="28" t="s">
        <v>5</v>
      </c>
      <c r="I1423" s="28"/>
      <c r="J1423" s="28"/>
      <c r="K1423" s="80">
        <f>SUM(K1424)</f>
        <v>0</v>
      </c>
      <c r="L1423" s="7"/>
      <c r="M1423" s="7"/>
      <c r="N1423" s="7"/>
      <c r="O1423" s="7"/>
      <c r="P1423" s="7"/>
      <c r="Q1423" s="7"/>
      <c r="R1423" s="7"/>
      <c r="S1423" s="7"/>
    </row>
    <row r="1424" spans="1:19" s="41" customFormat="1" ht="78.75" hidden="1" customHeight="1" x14ac:dyDescent="0.2">
      <c r="A1424" s="153"/>
      <c r="B1424" s="1" t="s">
        <v>533</v>
      </c>
      <c r="C1424" s="99" t="s">
        <v>125</v>
      </c>
      <c r="D1424" s="28" t="s">
        <v>6</v>
      </c>
      <c r="E1424" s="28" t="s">
        <v>70</v>
      </c>
      <c r="F1424" s="28" t="s">
        <v>127</v>
      </c>
      <c r="G1424" s="28" t="s">
        <v>90</v>
      </c>
      <c r="H1424" s="28" t="s">
        <v>5</v>
      </c>
      <c r="I1424" s="28" t="s">
        <v>426</v>
      </c>
      <c r="J1424" s="28"/>
      <c r="K1424" s="80">
        <f>K1425</f>
        <v>0</v>
      </c>
      <c r="L1424" s="7"/>
      <c r="M1424" s="7"/>
      <c r="N1424" s="7"/>
      <c r="O1424" s="7"/>
      <c r="P1424" s="7"/>
      <c r="Q1424" s="7"/>
      <c r="R1424" s="7"/>
      <c r="S1424" s="7"/>
    </row>
    <row r="1425" spans="1:19" s="41" customFormat="1" ht="31.5" hidden="1" customHeight="1" x14ac:dyDescent="0.2">
      <c r="A1425" s="153"/>
      <c r="B1425" s="1" t="s">
        <v>122</v>
      </c>
      <c r="C1425" s="99" t="s">
        <v>125</v>
      </c>
      <c r="D1425" s="28" t="s">
        <v>6</v>
      </c>
      <c r="E1425" s="28" t="s">
        <v>70</v>
      </c>
      <c r="F1425" s="28" t="s">
        <v>127</v>
      </c>
      <c r="G1425" s="28" t="s">
        <v>90</v>
      </c>
      <c r="H1425" s="28" t="s">
        <v>5</v>
      </c>
      <c r="I1425" s="28" t="s">
        <v>426</v>
      </c>
      <c r="J1425" s="28" t="s">
        <v>49</v>
      </c>
      <c r="K1425" s="80"/>
      <c r="L1425" s="7"/>
      <c r="M1425" s="7"/>
      <c r="N1425" s="7"/>
      <c r="O1425" s="7"/>
      <c r="P1425" s="7"/>
      <c r="Q1425" s="7"/>
      <c r="R1425" s="7"/>
      <c r="S1425" s="7"/>
    </row>
    <row r="1426" spans="1:19" s="41" customFormat="1" ht="18" hidden="1" customHeight="1" x14ac:dyDescent="0.2">
      <c r="A1426" s="153"/>
      <c r="B1426" s="1" t="s">
        <v>41</v>
      </c>
      <c r="C1426" s="99" t="s">
        <v>125</v>
      </c>
      <c r="D1426" s="28" t="s">
        <v>7</v>
      </c>
      <c r="E1426" s="28"/>
      <c r="F1426" s="28"/>
      <c r="G1426" s="28"/>
      <c r="H1426" s="28"/>
      <c r="I1426" s="28"/>
      <c r="J1426" s="28"/>
      <c r="K1426" s="83">
        <f>K1427</f>
        <v>0</v>
      </c>
      <c r="M1426" s="7"/>
      <c r="N1426" s="7"/>
      <c r="O1426" s="7"/>
      <c r="P1426" s="7"/>
      <c r="Q1426" s="7"/>
      <c r="R1426" s="7"/>
      <c r="S1426" s="7"/>
    </row>
    <row r="1427" spans="1:19" s="41" customFormat="1" ht="18" hidden="1" customHeight="1" x14ac:dyDescent="0.2">
      <c r="A1427" s="153"/>
      <c r="B1427" s="1" t="s">
        <v>456</v>
      </c>
      <c r="C1427" s="99" t="s">
        <v>125</v>
      </c>
      <c r="D1427" s="28" t="s">
        <v>7</v>
      </c>
      <c r="E1427" s="28" t="s">
        <v>5</v>
      </c>
      <c r="F1427" s="28"/>
      <c r="G1427" s="28"/>
      <c r="H1427" s="28"/>
      <c r="I1427" s="28"/>
      <c r="J1427" s="28"/>
      <c r="K1427" s="83">
        <f>K1428</f>
        <v>0</v>
      </c>
      <c r="M1427" s="7"/>
      <c r="N1427" s="7"/>
      <c r="O1427" s="7"/>
      <c r="P1427" s="7"/>
      <c r="Q1427" s="7"/>
      <c r="R1427" s="7"/>
      <c r="S1427" s="7"/>
    </row>
    <row r="1428" spans="1:19" s="41" customFormat="1" ht="31.5" hidden="1" customHeight="1" x14ac:dyDescent="0.2">
      <c r="A1428" s="153"/>
      <c r="B1428" s="1" t="s">
        <v>334</v>
      </c>
      <c r="C1428" s="99" t="s">
        <v>125</v>
      </c>
      <c r="D1428" s="28" t="s">
        <v>7</v>
      </c>
      <c r="E1428" s="28" t="s">
        <v>5</v>
      </c>
      <c r="F1428" s="28" t="s">
        <v>127</v>
      </c>
      <c r="G1428" s="28"/>
      <c r="H1428" s="28"/>
      <c r="I1428" s="28"/>
      <c r="J1428" s="28"/>
      <c r="K1428" s="83">
        <f>K1429</f>
        <v>0</v>
      </c>
      <c r="M1428" s="7"/>
      <c r="N1428" s="7"/>
      <c r="O1428" s="7"/>
      <c r="P1428" s="7"/>
      <c r="Q1428" s="7"/>
      <c r="R1428" s="7"/>
      <c r="S1428" s="7"/>
    </row>
    <row r="1429" spans="1:19" s="41" customFormat="1" ht="31.5" hidden="1" customHeight="1" x14ac:dyDescent="0.2">
      <c r="A1429" s="153"/>
      <c r="B1429" s="1" t="s">
        <v>335</v>
      </c>
      <c r="C1429" s="99" t="s">
        <v>125</v>
      </c>
      <c r="D1429" s="28" t="s">
        <v>7</v>
      </c>
      <c r="E1429" s="28" t="s">
        <v>5</v>
      </c>
      <c r="F1429" s="28" t="s">
        <v>127</v>
      </c>
      <c r="G1429" s="28" t="s">
        <v>90</v>
      </c>
      <c r="H1429" s="28"/>
      <c r="I1429" s="28"/>
      <c r="J1429" s="28"/>
      <c r="K1429" s="83">
        <f>K1430</f>
        <v>0</v>
      </c>
      <c r="M1429" s="7"/>
      <c r="N1429" s="7"/>
      <c r="O1429" s="7"/>
      <c r="P1429" s="7"/>
      <c r="Q1429" s="7"/>
      <c r="R1429" s="7"/>
      <c r="S1429" s="7"/>
    </row>
    <row r="1430" spans="1:19" s="41" customFormat="1" ht="31.5" hidden="1" customHeight="1" x14ac:dyDescent="0.2">
      <c r="A1430" s="153"/>
      <c r="B1430" s="1" t="s">
        <v>496</v>
      </c>
      <c r="C1430" s="99" t="s">
        <v>125</v>
      </c>
      <c r="D1430" s="28" t="s">
        <v>7</v>
      </c>
      <c r="E1430" s="28" t="s">
        <v>5</v>
      </c>
      <c r="F1430" s="28" t="s">
        <v>127</v>
      </c>
      <c r="G1430" s="28" t="s">
        <v>90</v>
      </c>
      <c r="H1430" s="28" t="s">
        <v>5</v>
      </c>
      <c r="I1430" s="28"/>
      <c r="J1430" s="28"/>
      <c r="K1430" s="83">
        <f>K1433+K1431</f>
        <v>0</v>
      </c>
      <c r="M1430" s="7"/>
      <c r="N1430" s="7"/>
      <c r="O1430" s="7"/>
      <c r="P1430" s="7"/>
      <c r="Q1430" s="7"/>
      <c r="R1430" s="7"/>
      <c r="S1430" s="7"/>
    </row>
    <row r="1431" spans="1:19" s="41" customFormat="1" ht="78.75" hidden="1" customHeight="1" x14ac:dyDescent="0.2">
      <c r="A1431" s="153"/>
      <c r="B1431" s="1" t="s">
        <v>533</v>
      </c>
      <c r="C1431" s="99" t="s">
        <v>125</v>
      </c>
      <c r="D1431" s="28" t="s">
        <v>7</v>
      </c>
      <c r="E1431" s="28" t="s">
        <v>5</v>
      </c>
      <c r="F1431" s="28" t="s">
        <v>127</v>
      </c>
      <c r="G1431" s="28" t="s">
        <v>90</v>
      </c>
      <c r="H1431" s="28" t="s">
        <v>5</v>
      </c>
      <c r="I1431" s="28" t="s">
        <v>426</v>
      </c>
      <c r="J1431" s="28"/>
      <c r="K1431" s="83">
        <f>K1432</f>
        <v>0</v>
      </c>
      <c r="M1431" s="7"/>
      <c r="N1431" s="7"/>
      <c r="O1431" s="7"/>
      <c r="P1431" s="7"/>
      <c r="Q1431" s="7"/>
      <c r="R1431" s="7"/>
      <c r="S1431" s="7"/>
    </row>
    <row r="1432" spans="1:19" s="41" customFormat="1" ht="31.5" hidden="1" customHeight="1" x14ac:dyDescent="0.2">
      <c r="A1432" s="153"/>
      <c r="B1432" s="1" t="s">
        <v>122</v>
      </c>
      <c r="C1432" s="99" t="s">
        <v>125</v>
      </c>
      <c r="D1432" s="28" t="s">
        <v>7</v>
      </c>
      <c r="E1432" s="28" t="s">
        <v>5</v>
      </c>
      <c r="F1432" s="28" t="s">
        <v>127</v>
      </c>
      <c r="G1432" s="28" t="s">
        <v>90</v>
      </c>
      <c r="H1432" s="28" t="s">
        <v>5</v>
      </c>
      <c r="I1432" s="28" t="s">
        <v>426</v>
      </c>
      <c r="J1432" s="28" t="s">
        <v>49</v>
      </c>
      <c r="K1432" s="83"/>
      <c r="M1432" s="7"/>
      <c r="N1432" s="7"/>
      <c r="O1432" s="7"/>
      <c r="P1432" s="7"/>
      <c r="Q1432" s="7"/>
      <c r="R1432" s="7"/>
      <c r="S1432" s="7"/>
    </row>
    <row r="1433" spans="1:19" s="41" customFormat="1" ht="84.75" hidden="1" customHeight="1" x14ac:dyDescent="0.2">
      <c r="A1433" s="153"/>
      <c r="B1433" s="1" t="s">
        <v>597</v>
      </c>
      <c r="C1433" s="99" t="s">
        <v>125</v>
      </c>
      <c r="D1433" s="28" t="s">
        <v>7</v>
      </c>
      <c r="E1433" s="28" t="s">
        <v>5</v>
      </c>
      <c r="F1433" s="28" t="s">
        <v>127</v>
      </c>
      <c r="G1433" s="28" t="s">
        <v>90</v>
      </c>
      <c r="H1433" s="28" t="s">
        <v>5</v>
      </c>
      <c r="I1433" s="28" t="s">
        <v>580</v>
      </c>
      <c r="J1433" s="28"/>
      <c r="K1433" s="83">
        <f>K1434</f>
        <v>0</v>
      </c>
      <c r="L1433" s="7"/>
      <c r="M1433" s="7"/>
      <c r="N1433" s="7"/>
      <c r="O1433" s="7"/>
      <c r="P1433" s="7"/>
      <c r="Q1433" s="7"/>
      <c r="R1433" s="7"/>
      <c r="S1433" s="7"/>
    </row>
    <row r="1434" spans="1:19" s="41" customFormat="1" ht="31.5" hidden="1" customHeight="1" x14ac:dyDescent="0.2">
      <c r="A1434" s="153"/>
      <c r="B1434" s="1" t="s">
        <v>122</v>
      </c>
      <c r="C1434" s="99" t="s">
        <v>125</v>
      </c>
      <c r="D1434" s="28" t="s">
        <v>7</v>
      </c>
      <c r="E1434" s="28" t="s">
        <v>5</v>
      </c>
      <c r="F1434" s="28" t="s">
        <v>127</v>
      </c>
      <c r="G1434" s="28" t="s">
        <v>90</v>
      </c>
      <c r="H1434" s="28" t="s">
        <v>5</v>
      </c>
      <c r="I1434" s="28" t="s">
        <v>580</v>
      </c>
      <c r="J1434" s="28" t="s">
        <v>49</v>
      </c>
      <c r="K1434" s="80"/>
      <c r="L1434" s="7"/>
      <c r="M1434" s="7"/>
      <c r="N1434" s="7"/>
      <c r="O1434" s="7"/>
      <c r="P1434" s="7"/>
      <c r="Q1434" s="7"/>
      <c r="R1434" s="7"/>
      <c r="S1434" s="7"/>
    </row>
    <row r="1435" spans="1:19" s="41" customFormat="1" ht="18" hidden="1" customHeight="1" x14ac:dyDescent="0.2">
      <c r="A1435" s="153"/>
      <c r="B1435" s="49" t="s">
        <v>18</v>
      </c>
      <c r="C1435" s="99" t="s">
        <v>125</v>
      </c>
      <c r="D1435" s="28" t="s">
        <v>8</v>
      </c>
      <c r="E1435" s="28"/>
      <c r="F1435" s="28"/>
      <c r="G1435" s="28"/>
      <c r="H1435" s="28"/>
      <c r="I1435" s="28"/>
      <c r="J1435" s="28"/>
      <c r="K1435" s="80">
        <f t="shared" ref="K1435:K1439" si="57">SUM(K1436)</f>
        <v>25.1</v>
      </c>
      <c r="L1435" s="7"/>
      <c r="M1435" s="7"/>
      <c r="N1435" s="7"/>
      <c r="O1435" s="7"/>
      <c r="P1435" s="7"/>
      <c r="Q1435" s="7"/>
      <c r="R1435" s="7"/>
      <c r="S1435" s="7"/>
    </row>
    <row r="1436" spans="1:19" s="41" customFormat="1" ht="19.5" hidden="1" customHeight="1" x14ac:dyDescent="0.2">
      <c r="A1436" s="153"/>
      <c r="B1436" s="1" t="s">
        <v>229</v>
      </c>
      <c r="C1436" s="100">
        <v>947</v>
      </c>
      <c r="D1436" s="28" t="s">
        <v>8</v>
      </c>
      <c r="E1436" s="28" t="s">
        <v>7</v>
      </c>
      <c r="F1436" s="28"/>
      <c r="G1436" s="28"/>
      <c r="H1436" s="28"/>
      <c r="I1436" s="28"/>
      <c r="J1436" s="99"/>
      <c r="K1436" s="80">
        <f t="shared" si="57"/>
        <v>25.1</v>
      </c>
      <c r="L1436" s="7"/>
      <c r="M1436" s="7"/>
      <c r="N1436" s="7"/>
      <c r="O1436" s="7"/>
      <c r="P1436" s="7"/>
      <c r="Q1436" s="7"/>
      <c r="R1436" s="7"/>
      <c r="S1436" s="7"/>
    </row>
    <row r="1437" spans="1:19" s="41" customFormat="1" ht="31.5" hidden="1" customHeight="1" x14ac:dyDescent="0.2">
      <c r="A1437" s="153"/>
      <c r="B1437" s="1" t="s">
        <v>334</v>
      </c>
      <c r="C1437" s="100">
        <v>947</v>
      </c>
      <c r="D1437" s="28" t="s">
        <v>8</v>
      </c>
      <c r="E1437" s="28" t="s">
        <v>7</v>
      </c>
      <c r="F1437" s="28" t="s">
        <v>127</v>
      </c>
      <c r="G1437" s="28"/>
      <c r="H1437" s="28"/>
      <c r="I1437" s="28"/>
      <c r="J1437" s="99"/>
      <c r="K1437" s="80">
        <f t="shared" si="57"/>
        <v>25.1</v>
      </c>
      <c r="L1437" s="7"/>
      <c r="M1437" s="7"/>
      <c r="N1437" s="7"/>
      <c r="O1437" s="7"/>
      <c r="P1437" s="7"/>
      <c r="Q1437" s="7"/>
      <c r="R1437" s="7"/>
      <c r="S1437" s="7"/>
    </row>
    <row r="1438" spans="1:19" s="41" customFormat="1" ht="31.5" hidden="1" customHeight="1" x14ac:dyDescent="0.2">
      <c r="A1438" s="153"/>
      <c r="B1438" s="1" t="s">
        <v>335</v>
      </c>
      <c r="C1438" s="100">
        <v>947</v>
      </c>
      <c r="D1438" s="28" t="s">
        <v>8</v>
      </c>
      <c r="E1438" s="28" t="s">
        <v>7</v>
      </c>
      <c r="F1438" s="28" t="s">
        <v>127</v>
      </c>
      <c r="G1438" s="28" t="s">
        <v>90</v>
      </c>
      <c r="H1438" s="28"/>
      <c r="I1438" s="28"/>
      <c r="J1438" s="99"/>
      <c r="K1438" s="80">
        <f t="shared" si="57"/>
        <v>25.1</v>
      </c>
      <c r="L1438" s="7"/>
      <c r="M1438" s="7"/>
      <c r="N1438" s="7"/>
      <c r="O1438" s="7"/>
      <c r="P1438" s="7"/>
      <c r="Q1438" s="7"/>
      <c r="R1438" s="7"/>
      <c r="S1438" s="7"/>
    </row>
    <row r="1439" spans="1:19" s="41" customFormat="1" ht="47.25" hidden="1" customHeight="1" x14ac:dyDescent="0.2">
      <c r="A1439" s="153"/>
      <c r="B1439" s="1" t="s">
        <v>394</v>
      </c>
      <c r="C1439" s="100">
        <v>947</v>
      </c>
      <c r="D1439" s="28" t="s">
        <v>8</v>
      </c>
      <c r="E1439" s="28" t="s">
        <v>7</v>
      </c>
      <c r="F1439" s="28" t="s">
        <v>127</v>
      </c>
      <c r="G1439" s="28" t="s">
        <v>90</v>
      </c>
      <c r="H1439" s="28" t="s">
        <v>2</v>
      </c>
      <c r="I1439" s="28"/>
      <c r="J1439" s="99"/>
      <c r="K1439" s="80">
        <f t="shared" si="57"/>
        <v>25.1</v>
      </c>
      <c r="L1439" s="7"/>
      <c r="M1439" s="7"/>
      <c r="N1439" s="7"/>
      <c r="O1439" s="7"/>
      <c r="P1439" s="7"/>
      <c r="Q1439" s="7"/>
      <c r="R1439" s="7"/>
      <c r="S1439" s="7"/>
    </row>
    <row r="1440" spans="1:19" s="41" customFormat="1" ht="18" hidden="1" customHeight="1" x14ac:dyDescent="0.2">
      <c r="A1440" s="153"/>
      <c r="B1440" s="1" t="s">
        <v>231</v>
      </c>
      <c r="C1440" s="100">
        <v>947</v>
      </c>
      <c r="D1440" s="28" t="s">
        <v>8</v>
      </c>
      <c r="E1440" s="28" t="s">
        <v>7</v>
      </c>
      <c r="F1440" s="28" t="s">
        <v>127</v>
      </c>
      <c r="G1440" s="28" t="s">
        <v>90</v>
      </c>
      <c r="H1440" s="28" t="s">
        <v>2</v>
      </c>
      <c r="I1440" s="28" t="s">
        <v>230</v>
      </c>
      <c r="J1440" s="99"/>
      <c r="K1440" s="80">
        <f>SUM(K1441)</f>
        <v>25.1</v>
      </c>
      <c r="L1440" s="7"/>
      <c r="M1440" s="7"/>
      <c r="N1440" s="7"/>
      <c r="O1440" s="7"/>
      <c r="P1440" s="7"/>
      <c r="Q1440" s="7"/>
      <c r="R1440" s="7"/>
      <c r="S1440" s="7"/>
    </row>
    <row r="1441" spans="1:19" s="41" customFormat="1" ht="31.5" hidden="1" customHeight="1" x14ac:dyDescent="0.2">
      <c r="A1441" s="153"/>
      <c r="B1441" s="1" t="s">
        <v>122</v>
      </c>
      <c r="C1441" s="100">
        <v>947</v>
      </c>
      <c r="D1441" s="28" t="s">
        <v>8</v>
      </c>
      <c r="E1441" s="28" t="s">
        <v>7</v>
      </c>
      <c r="F1441" s="28" t="s">
        <v>127</v>
      </c>
      <c r="G1441" s="28" t="s">
        <v>90</v>
      </c>
      <c r="H1441" s="28" t="s">
        <v>2</v>
      </c>
      <c r="I1441" s="28" t="s">
        <v>230</v>
      </c>
      <c r="J1441" s="99" t="s">
        <v>49</v>
      </c>
      <c r="K1441" s="80">
        <v>25.1</v>
      </c>
      <c r="L1441" s="7"/>
      <c r="M1441" s="7"/>
      <c r="N1441" s="7"/>
      <c r="O1441" s="7"/>
      <c r="P1441" s="7"/>
      <c r="Q1441" s="7"/>
      <c r="R1441" s="7"/>
      <c r="S1441" s="7"/>
    </row>
    <row r="1442" spans="1:19" s="41" customFormat="1" ht="47.25" hidden="1" customHeight="1" x14ac:dyDescent="0.2">
      <c r="A1442" s="153" t="s">
        <v>92</v>
      </c>
      <c r="B1442" s="49" t="s">
        <v>477</v>
      </c>
      <c r="C1442" s="99" t="s">
        <v>44</v>
      </c>
      <c r="D1442" s="28"/>
      <c r="E1442" s="28"/>
      <c r="F1442" s="28"/>
      <c r="G1442" s="28"/>
      <c r="H1442" s="28"/>
      <c r="I1442" s="28"/>
      <c r="J1442" s="28"/>
      <c r="K1442" s="80">
        <f>SUM(K1453+K1443)</f>
        <v>57620.099999999991</v>
      </c>
      <c r="L1442" s="7"/>
      <c r="M1442" s="7"/>
      <c r="N1442" s="7"/>
      <c r="O1442" s="7"/>
      <c r="P1442" s="7"/>
      <c r="Q1442" s="7"/>
      <c r="R1442" s="7"/>
      <c r="S1442" s="7"/>
    </row>
    <row r="1443" spans="1:19" s="41" customFormat="1" ht="18" hidden="1" customHeight="1" x14ac:dyDescent="0.2">
      <c r="A1443" s="153"/>
      <c r="B1443" s="47" t="s">
        <v>18</v>
      </c>
      <c r="C1443" s="100">
        <v>953</v>
      </c>
      <c r="D1443" s="28" t="s">
        <v>8</v>
      </c>
      <c r="E1443" s="28"/>
      <c r="F1443" s="28"/>
      <c r="G1443" s="97"/>
      <c r="H1443" s="28"/>
      <c r="I1443" s="28"/>
      <c r="J1443" s="28"/>
      <c r="K1443" s="80">
        <f>SUM(K1444)</f>
        <v>123.2</v>
      </c>
      <c r="L1443" s="7"/>
      <c r="M1443" s="7"/>
      <c r="N1443" s="7"/>
      <c r="O1443" s="7"/>
      <c r="P1443" s="7"/>
      <c r="Q1443" s="7"/>
      <c r="R1443" s="7"/>
      <c r="S1443" s="7"/>
    </row>
    <row r="1444" spans="1:19" s="41" customFormat="1" ht="18" hidden="1" customHeight="1" x14ac:dyDescent="0.2">
      <c r="A1444" s="153"/>
      <c r="B1444" s="47" t="s">
        <v>27</v>
      </c>
      <c r="C1444" s="100">
        <v>953</v>
      </c>
      <c r="D1444" s="28" t="s">
        <v>8</v>
      </c>
      <c r="E1444" s="28" t="s">
        <v>24</v>
      </c>
      <c r="F1444" s="28"/>
      <c r="G1444" s="97"/>
      <c r="H1444" s="28"/>
      <c r="I1444" s="28"/>
      <c r="J1444" s="28"/>
      <c r="K1444" s="80">
        <f t="shared" ref="K1444" si="58">K1445</f>
        <v>123.2</v>
      </c>
      <c r="L1444" s="7"/>
      <c r="M1444" s="7"/>
      <c r="N1444" s="7"/>
      <c r="O1444" s="7"/>
      <c r="P1444" s="7"/>
      <c r="Q1444" s="7"/>
      <c r="R1444" s="7"/>
      <c r="S1444" s="7"/>
    </row>
    <row r="1445" spans="1:19" s="41" customFormat="1" ht="31.5" hidden="1" customHeight="1" x14ac:dyDescent="0.2">
      <c r="A1445" s="153"/>
      <c r="B1445" s="31" t="s">
        <v>427</v>
      </c>
      <c r="C1445" s="100">
        <v>953</v>
      </c>
      <c r="D1445" s="28" t="s">
        <v>8</v>
      </c>
      <c r="E1445" s="28" t="s">
        <v>24</v>
      </c>
      <c r="F1445" s="28" t="s">
        <v>21</v>
      </c>
      <c r="G1445" s="28"/>
      <c r="H1445" s="28"/>
      <c r="I1445" s="28"/>
      <c r="J1445" s="28"/>
      <c r="K1445" s="80">
        <f>K1446</f>
        <v>123.2</v>
      </c>
      <c r="L1445" s="7"/>
      <c r="M1445" s="7"/>
      <c r="N1445" s="7"/>
      <c r="O1445" s="7"/>
      <c r="P1445" s="7"/>
      <c r="Q1445" s="7"/>
      <c r="R1445" s="7"/>
      <c r="S1445" s="7"/>
    </row>
    <row r="1446" spans="1:19" s="41" customFormat="1" ht="31.5" hidden="1" customHeight="1" x14ac:dyDescent="0.2">
      <c r="A1446" s="153"/>
      <c r="B1446" s="31" t="s">
        <v>428</v>
      </c>
      <c r="C1446" s="100">
        <v>953</v>
      </c>
      <c r="D1446" s="99" t="s">
        <v>8</v>
      </c>
      <c r="E1446" s="99" t="s">
        <v>24</v>
      </c>
      <c r="F1446" s="28" t="s">
        <v>21</v>
      </c>
      <c r="G1446" s="97">
        <v>1</v>
      </c>
      <c r="H1446" s="28"/>
      <c r="I1446" s="28"/>
      <c r="J1446" s="28"/>
      <c r="K1446" s="80">
        <f>K1447</f>
        <v>123.2</v>
      </c>
      <c r="L1446" s="7"/>
      <c r="M1446" s="7"/>
      <c r="N1446" s="7"/>
      <c r="O1446" s="7"/>
      <c r="P1446" s="7"/>
      <c r="Q1446" s="7"/>
      <c r="R1446" s="7"/>
      <c r="S1446" s="7"/>
    </row>
    <row r="1447" spans="1:19" s="41" customFormat="1" ht="18" hidden="1" customHeight="1" x14ac:dyDescent="0.2">
      <c r="A1447" s="153"/>
      <c r="B1447" s="31" t="s">
        <v>119</v>
      </c>
      <c r="C1447" s="100">
        <v>953</v>
      </c>
      <c r="D1447" s="99" t="s">
        <v>8</v>
      </c>
      <c r="E1447" s="99" t="s">
        <v>24</v>
      </c>
      <c r="F1447" s="28" t="s">
        <v>21</v>
      </c>
      <c r="G1447" s="97">
        <v>1</v>
      </c>
      <c r="H1447" s="28" t="s">
        <v>2</v>
      </c>
      <c r="I1447" s="28"/>
      <c r="J1447" s="28"/>
      <c r="K1447" s="80">
        <f>K1448+K1451</f>
        <v>123.2</v>
      </c>
      <c r="L1447" s="7"/>
      <c r="M1447" s="7"/>
      <c r="N1447" s="7"/>
      <c r="O1447" s="7"/>
      <c r="P1447" s="7"/>
      <c r="Q1447" s="7"/>
      <c r="R1447" s="7"/>
      <c r="S1447" s="7"/>
    </row>
    <row r="1448" spans="1:19" s="41" customFormat="1" ht="78.75" hidden="1" customHeight="1" x14ac:dyDescent="0.2">
      <c r="A1448" s="153"/>
      <c r="B1448" s="51" t="s">
        <v>139</v>
      </c>
      <c r="C1448" s="100">
        <v>953</v>
      </c>
      <c r="D1448" s="28" t="s">
        <v>8</v>
      </c>
      <c r="E1448" s="28" t="s">
        <v>24</v>
      </c>
      <c r="F1448" s="28" t="s">
        <v>21</v>
      </c>
      <c r="G1448" s="97">
        <v>1</v>
      </c>
      <c r="H1448" s="28" t="s">
        <v>2</v>
      </c>
      <c r="I1448" s="28"/>
      <c r="J1448" s="99"/>
      <c r="K1448" s="80">
        <f t="shared" ref="K1448" si="59">SUM(K1449:K1450)</f>
        <v>73.2</v>
      </c>
      <c r="L1448" s="7"/>
      <c r="M1448" s="7"/>
      <c r="N1448" s="7"/>
      <c r="O1448" s="7"/>
      <c r="P1448" s="7"/>
      <c r="Q1448" s="7"/>
      <c r="R1448" s="7"/>
      <c r="S1448" s="7"/>
    </row>
    <row r="1449" spans="1:19" s="41" customFormat="1" ht="31.5" hidden="1" customHeight="1" x14ac:dyDescent="0.2">
      <c r="A1449" s="153"/>
      <c r="B1449" s="1" t="s">
        <v>122</v>
      </c>
      <c r="C1449" s="100">
        <v>953</v>
      </c>
      <c r="D1449" s="28" t="s">
        <v>8</v>
      </c>
      <c r="E1449" s="28" t="s">
        <v>24</v>
      </c>
      <c r="F1449" s="28" t="s">
        <v>21</v>
      </c>
      <c r="G1449" s="97">
        <v>1</v>
      </c>
      <c r="H1449" s="28" t="s">
        <v>2</v>
      </c>
      <c r="I1449" s="28" t="s">
        <v>241</v>
      </c>
      <c r="J1449" s="99" t="s">
        <v>49</v>
      </c>
      <c r="K1449" s="80">
        <v>73.2</v>
      </c>
      <c r="L1449" s="8"/>
      <c r="M1449" s="7"/>
      <c r="N1449" s="7"/>
      <c r="O1449" s="7"/>
      <c r="P1449" s="7"/>
      <c r="Q1449" s="7"/>
      <c r="R1449" s="7"/>
      <c r="S1449" s="7"/>
    </row>
    <row r="1450" spans="1:19" s="41" customFormat="1" ht="18" hidden="1" customHeight="1" x14ac:dyDescent="0.2">
      <c r="A1450" s="153"/>
      <c r="B1450" s="3" t="s">
        <v>55</v>
      </c>
      <c r="C1450" s="100">
        <v>953</v>
      </c>
      <c r="D1450" s="28" t="s">
        <v>8</v>
      </c>
      <c r="E1450" s="28" t="s">
        <v>24</v>
      </c>
      <c r="F1450" s="28" t="s">
        <v>21</v>
      </c>
      <c r="G1450" s="97">
        <v>1</v>
      </c>
      <c r="H1450" s="28" t="s">
        <v>2</v>
      </c>
      <c r="I1450" s="28" t="s">
        <v>241</v>
      </c>
      <c r="J1450" s="99" t="s">
        <v>56</v>
      </c>
      <c r="K1450" s="80"/>
      <c r="L1450" s="7"/>
      <c r="M1450" s="7"/>
      <c r="N1450" s="7"/>
      <c r="O1450" s="7"/>
      <c r="P1450" s="7"/>
      <c r="Q1450" s="7"/>
      <c r="R1450" s="7"/>
      <c r="S1450" s="7"/>
    </row>
    <row r="1451" spans="1:19" s="41" customFormat="1" ht="31.5" hidden="1" customHeight="1" x14ac:dyDescent="0.2">
      <c r="A1451" s="153"/>
      <c r="B1451" s="3" t="s">
        <v>447</v>
      </c>
      <c r="C1451" s="100">
        <v>953</v>
      </c>
      <c r="D1451" s="28" t="s">
        <v>8</v>
      </c>
      <c r="E1451" s="28" t="s">
        <v>24</v>
      </c>
      <c r="F1451" s="28" t="s">
        <v>21</v>
      </c>
      <c r="G1451" s="97">
        <v>1</v>
      </c>
      <c r="H1451" s="28" t="s">
        <v>2</v>
      </c>
      <c r="I1451" s="28" t="s">
        <v>194</v>
      </c>
      <c r="J1451" s="99"/>
      <c r="K1451" s="80">
        <f>SUM(K1452)</f>
        <v>50</v>
      </c>
      <c r="L1451" s="7"/>
      <c r="M1451" s="7"/>
      <c r="N1451" s="7"/>
      <c r="O1451" s="7"/>
      <c r="P1451" s="7"/>
      <c r="Q1451" s="7"/>
      <c r="R1451" s="7"/>
      <c r="S1451" s="7"/>
    </row>
    <row r="1452" spans="1:19" s="41" customFormat="1" ht="31.5" hidden="1" customHeight="1" x14ac:dyDescent="0.2">
      <c r="A1452" s="153"/>
      <c r="B1452" s="1" t="s">
        <v>122</v>
      </c>
      <c r="C1452" s="100">
        <v>953</v>
      </c>
      <c r="D1452" s="28" t="s">
        <v>8</v>
      </c>
      <c r="E1452" s="28" t="s">
        <v>24</v>
      </c>
      <c r="F1452" s="28" t="s">
        <v>21</v>
      </c>
      <c r="G1452" s="97">
        <v>1</v>
      </c>
      <c r="H1452" s="28" t="s">
        <v>2</v>
      </c>
      <c r="I1452" s="28" t="s">
        <v>194</v>
      </c>
      <c r="J1452" s="99" t="s">
        <v>49</v>
      </c>
      <c r="K1452" s="80">
        <v>50</v>
      </c>
      <c r="L1452" s="7"/>
      <c r="M1452" s="7"/>
      <c r="N1452" s="7"/>
      <c r="O1452" s="7"/>
      <c r="P1452" s="7"/>
      <c r="Q1452" s="7"/>
      <c r="R1452" s="7"/>
      <c r="S1452" s="7"/>
    </row>
    <row r="1453" spans="1:19" s="41" customFormat="1" ht="18" hidden="1" customHeight="1" x14ac:dyDescent="0.2">
      <c r="A1453" s="153"/>
      <c r="B1453" s="1" t="s">
        <v>20</v>
      </c>
      <c r="C1453" s="100">
        <v>953</v>
      </c>
      <c r="D1453" s="28" t="s">
        <v>21</v>
      </c>
      <c r="E1453" s="99"/>
      <c r="F1453" s="99"/>
      <c r="G1453" s="100"/>
      <c r="H1453" s="99"/>
      <c r="I1453" s="99"/>
      <c r="J1453" s="99"/>
      <c r="K1453" s="80">
        <f>SUM(K1454+K1473)</f>
        <v>57496.899999999994</v>
      </c>
      <c r="L1453" s="7"/>
      <c r="M1453" s="7"/>
      <c r="N1453" s="7"/>
      <c r="O1453" s="7"/>
      <c r="P1453" s="7"/>
      <c r="Q1453" s="7"/>
      <c r="R1453" s="7"/>
      <c r="S1453" s="7"/>
    </row>
    <row r="1454" spans="1:19" s="41" customFormat="1" ht="18" hidden="1" customHeight="1" x14ac:dyDescent="0.2">
      <c r="A1454" s="153"/>
      <c r="B1454" s="1" t="s">
        <v>29</v>
      </c>
      <c r="C1454" s="100">
        <v>953</v>
      </c>
      <c r="D1454" s="99" t="s">
        <v>21</v>
      </c>
      <c r="E1454" s="99" t="s">
        <v>6</v>
      </c>
      <c r="F1454" s="99"/>
      <c r="G1454" s="100"/>
      <c r="H1454" s="99"/>
      <c r="I1454" s="99"/>
      <c r="J1454" s="99"/>
      <c r="K1454" s="80">
        <f>SUM(K1455)</f>
        <v>43167.099999999991</v>
      </c>
      <c r="L1454" s="7"/>
      <c r="M1454" s="7"/>
      <c r="N1454" s="7"/>
      <c r="O1454" s="7"/>
      <c r="P1454" s="7"/>
      <c r="Q1454" s="7"/>
      <c r="R1454" s="7"/>
      <c r="S1454" s="7"/>
    </row>
    <row r="1455" spans="1:19" s="41" customFormat="1" ht="31.5" hidden="1" customHeight="1" x14ac:dyDescent="0.2">
      <c r="A1455" s="153"/>
      <c r="B1455" s="31" t="s">
        <v>427</v>
      </c>
      <c r="C1455" s="100">
        <v>953</v>
      </c>
      <c r="D1455" s="99" t="s">
        <v>21</v>
      </c>
      <c r="E1455" s="99" t="s">
        <v>6</v>
      </c>
      <c r="F1455" s="99" t="s">
        <v>21</v>
      </c>
      <c r="G1455" s="100"/>
      <c r="H1455" s="99"/>
      <c r="I1455" s="99"/>
      <c r="J1455" s="99"/>
      <c r="K1455" s="80">
        <f t="shared" ref="K1455" si="60">SUM(K1456)</f>
        <v>43167.099999999991</v>
      </c>
      <c r="L1455" s="7"/>
      <c r="M1455" s="7"/>
      <c r="N1455" s="7"/>
      <c r="O1455" s="7"/>
      <c r="P1455" s="7"/>
      <c r="Q1455" s="7"/>
      <c r="R1455" s="7"/>
      <c r="S1455" s="7"/>
    </row>
    <row r="1456" spans="1:19" s="41" customFormat="1" ht="31.5" hidden="1" customHeight="1" x14ac:dyDescent="0.2">
      <c r="A1456" s="153"/>
      <c r="B1456" s="31" t="s">
        <v>428</v>
      </c>
      <c r="C1456" s="100">
        <v>953</v>
      </c>
      <c r="D1456" s="99" t="s">
        <v>21</v>
      </c>
      <c r="E1456" s="99" t="s">
        <v>6</v>
      </c>
      <c r="F1456" s="99" t="s">
        <v>21</v>
      </c>
      <c r="G1456" s="100">
        <v>1</v>
      </c>
      <c r="H1456" s="99"/>
      <c r="I1456" s="99"/>
      <c r="J1456" s="99"/>
      <c r="K1456" s="80">
        <f>SUM(K1457)</f>
        <v>43167.099999999991</v>
      </c>
      <c r="L1456" s="7"/>
      <c r="M1456" s="7"/>
      <c r="N1456" s="7"/>
      <c r="O1456" s="7"/>
      <c r="P1456" s="7"/>
      <c r="Q1456" s="7"/>
      <c r="R1456" s="7"/>
      <c r="S1456" s="7"/>
    </row>
    <row r="1457" spans="1:19" s="41" customFormat="1" ht="18" hidden="1" customHeight="1" x14ac:dyDescent="0.2">
      <c r="A1457" s="153"/>
      <c r="B1457" s="46" t="s">
        <v>119</v>
      </c>
      <c r="C1457" s="100">
        <v>953</v>
      </c>
      <c r="D1457" s="99" t="s">
        <v>21</v>
      </c>
      <c r="E1457" s="99" t="s">
        <v>6</v>
      </c>
      <c r="F1457" s="99" t="s">
        <v>21</v>
      </c>
      <c r="G1457" s="100">
        <v>1</v>
      </c>
      <c r="H1457" s="99" t="s">
        <v>2</v>
      </c>
      <c r="I1457" s="99"/>
      <c r="J1457" s="99"/>
      <c r="K1457" s="80">
        <f>SUM(K1458+K1461+K1464+K1467+K1469+K1471)</f>
        <v>43167.099999999991</v>
      </c>
      <c r="L1457" s="7"/>
      <c r="M1457" s="7"/>
      <c r="N1457" s="7"/>
      <c r="O1457" s="7"/>
      <c r="P1457" s="7"/>
      <c r="Q1457" s="7"/>
      <c r="R1457" s="7"/>
      <c r="S1457" s="7"/>
    </row>
    <row r="1458" spans="1:19" s="41" customFormat="1" ht="78.75" hidden="1" customHeight="1" x14ac:dyDescent="0.2">
      <c r="A1458" s="153"/>
      <c r="B1458" s="46" t="s">
        <v>200</v>
      </c>
      <c r="C1458" s="100">
        <v>953</v>
      </c>
      <c r="D1458" s="99" t="s">
        <v>21</v>
      </c>
      <c r="E1458" s="99" t="s">
        <v>6</v>
      </c>
      <c r="F1458" s="99" t="s">
        <v>21</v>
      </c>
      <c r="G1458" s="100">
        <v>1</v>
      </c>
      <c r="H1458" s="99" t="s">
        <v>2</v>
      </c>
      <c r="I1458" s="99" t="s">
        <v>242</v>
      </c>
      <c r="J1458" s="99"/>
      <c r="K1458" s="80">
        <f>SUM(K1459:K1460)</f>
        <v>30252.1</v>
      </c>
      <c r="L1458" s="7"/>
      <c r="M1458" s="7"/>
      <c r="N1458" s="7"/>
      <c r="O1458" s="7"/>
      <c r="P1458" s="7"/>
      <c r="Q1458" s="7"/>
      <c r="R1458" s="7"/>
      <c r="S1458" s="7"/>
    </row>
    <row r="1459" spans="1:19" s="41" customFormat="1" ht="31.5" hidden="1" customHeight="1" x14ac:dyDescent="0.2">
      <c r="A1459" s="153"/>
      <c r="B1459" s="1" t="s">
        <v>122</v>
      </c>
      <c r="C1459" s="100">
        <v>953</v>
      </c>
      <c r="D1459" s="99" t="s">
        <v>21</v>
      </c>
      <c r="E1459" s="99" t="s">
        <v>6</v>
      </c>
      <c r="F1459" s="99" t="s">
        <v>21</v>
      </c>
      <c r="G1459" s="100">
        <v>1</v>
      </c>
      <c r="H1459" s="99" t="s">
        <v>2</v>
      </c>
      <c r="I1459" s="99" t="s">
        <v>242</v>
      </c>
      <c r="J1459" s="99" t="s">
        <v>49</v>
      </c>
      <c r="K1459" s="80">
        <v>300</v>
      </c>
      <c r="L1459" s="7"/>
      <c r="M1459" s="7"/>
      <c r="N1459" s="7"/>
      <c r="O1459" s="7"/>
      <c r="P1459" s="7"/>
      <c r="Q1459" s="7"/>
      <c r="R1459" s="7"/>
      <c r="S1459" s="7"/>
    </row>
    <row r="1460" spans="1:19" s="41" customFormat="1" ht="18" hidden="1" customHeight="1" x14ac:dyDescent="0.2">
      <c r="A1460" s="153"/>
      <c r="B1460" s="1" t="s">
        <v>55</v>
      </c>
      <c r="C1460" s="100">
        <v>953</v>
      </c>
      <c r="D1460" s="99" t="s">
        <v>21</v>
      </c>
      <c r="E1460" s="99" t="s">
        <v>6</v>
      </c>
      <c r="F1460" s="99" t="s">
        <v>21</v>
      </c>
      <c r="G1460" s="100">
        <v>1</v>
      </c>
      <c r="H1460" s="99" t="s">
        <v>2</v>
      </c>
      <c r="I1460" s="28" t="s">
        <v>242</v>
      </c>
      <c r="J1460" s="99" t="s">
        <v>56</v>
      </c>
      <c r="K1460" s="80">
        <v>29952.1</v>
      </c>
      <c r="L1460" s="7"/>
      <c r="M1460" s="7"/>
      <c r="N1460" s="7"/>
      <c r="O1460" s="7"/>
      <c r="P1460" s="7"/>
      <c r="Q1460" s="7"/>
      <c r="R1460" s="7"/>
      <c r="S1460" s="7"/>
    </row>
    <row r="1461" spans="1:19" s="41" customFormat="1" ht="47.25" customHeight="1" x14ac:dyDescent="0.2">
      <c r="A1461" s="153"/>
      <c r="B1461" s="51" t="s">
        <v>250</v>
      </c>
      <c r="C1461" s="100">
        <v>953</v>
      </c>
      <c r="D1461" s="99" t="s">
        <v>21</v>
      </c>
      <c r="E1461" s="99" t="s">
        <v>6</v>
      </c>
      <c r="F1461" s="28" t="s">
        <v>21</v>
      </c>
      <c r="G1461" s="100">
        <v>1</v>
      </c>
      <c r="H1461" s="28" t="s">
        <v>2</v>
      </c>
      <c r="I1461" s="28" t="s">
        <v>249</v>
      </c>
      <c r="J1461" s="28"/>
      <c r="K1461" s="80">
        <f>SUM(K1462:K1463)</f>
        <v>205</v>
      </c>
      <c r="L1461" s="7"/>
      <c r="M1461" s="7"/>
      <c r="N1461" s="7"/>
      <c r="O1461" s="7"/>
      <c r="P1461" s="7"/>
      <c r="Q1461" s="7"/>
      <c r="R1461" s="7"/>
      <c r="S1461" s="7"/>
    </row>
    <row r="1462" spans="1:19" s="41" customFormat="1" ht="31.5" hidden="1" customHeight="1" x14ac:dyDescent="0.2">
      <c r="A1462" s="153"/>
      <c r="B1462" s="1" t="s">
        <v>122</v>
      </c>
      <c r="C1462" s="100">
        <v>953</v>
      </c>
      <c r="D1462" s="99" t="s">
        <v>21</v>
      </c>
      <c r="E1462" s="99" t="s">
        <v>6</v>
      </c>
      <c r="F1462" s="28" t="s">
        <v>21</v>
      </c>
      <c r="G1462" s="100">
        <v>1</v>
      </c>
      <c r="H1462" s="28" t="s">
        <v>2</v>
      </c>
      <c r="I1462" s="28" t="s">
        <v>249</v>
      </c>
      <c r="J1462" s="28" t="s">
        <v>49</v>
      </c>
      <c r="K1462" s="80"/>
      <c r="L1462" s="7"/>
      <c r="M1462" s="7"/>
      <c r="N1462" s="7"/>
      <c r="O1462" s="7"/>
      <c r="P1462" s="7"/>
      <c r="Q1462" s="7"/>
      <c r="R1462" s="7"/>
      <c r="S1462" s="7"/>
    </row>
    <row r="1463" spans="1:19" s="41" customFormat="1" ht="18" customHeight="1" x14ac:dyDescent="0.2">
      <c r="A1463" s="153"/>
      <c r="B1463" s="1" t="s">
        <v>55</v>
      </c>
      <c r="C1463" s="100">
        <v>953</v>
      </c>
      <c r="D1463" s="99" t="s">
        <v>21</v>
      </c>
      <c r="E1463" s="99" t="s">
        <v>6</v>
      </c>
      <c r="F1463" s="28" t="s">
        <v>21</v>
      </c>
      <c r="G1463" s="100">
        <v>1</v>
      </c>
      <c r="H1463" s="28" t="s">
        <v>2</v>
      </c>
      <c r="I1463" s="99" t="s">
        <v>249</v>
      </c>
      <c r="J1463" s="28" t="s">
        <v>56</v>
      </c>
      <c r="K1463" s="80">
        <v>205</v>
      </c>
      <c r="L1463" s="7"/>
      <c r="M1463" s="7"/>
      <c r="N1463" s="7"/>
      <c r="O1463" s="7"/>
      <c r="P1463" s="7"/>
      <c r="Q1463" s="7"/>
      <c r="R1463" s="7"/>
      <c r="S1463" s="7"/>
    </row>
    <row r="1464" spans="1:19" s="41" customFormat="1" ht="47.25" hidden="1" customHeight="1" x14ac:dyDescent="0.2">
      <c r="A1464" s="153"/>
      <c r="B1464" s="3" t="s">
        <v>201</v>
      </c>
      <c r="C1464" s="100">
        <v>953</v>
      </c>
      <c r="D1464" s="99" t="s">
        <v>21</v>
      </c>
      <c r="E1464" s="99" t="s">
        <v>6</v>
      </c>
      <c r="F1464" s="99" t="s">
        <v>21</v>
      </c>
      <c r="G1464" s="100">
        <v>1</v>
      </c>
      <c r="H1464" s="99" t="s">
        <v>2</v>
      </c>
      <c r="I1464" s="99" t="s">
        <v>243</v>
      </c>
      <c r="J1464" s="99"/>
      <c r="K1464" s="80">
        <f>SUM(K1465:K1466)</f>
        <v>12505.3</v>
      </c>
      <c r="L1464" s="7"/>
      <c r="M1464" s="7"/>
      <c r="N1464" s="7"/>
      <c r="O1464" s="7"/>
      <c r="P1464" s="7"/>
      <c r="Q1464" s="7"/>
      <c r="R1464" s="7"/>
      <c r="S1464" s="7"/>
    </row>
    <row r="1465" spans="1:19" s="41" customFormat="1" ht="31.5" hidden="1" customHeight="1" x14ac:dyDescent="0.2">
      <c r="A1465" s="153"/>
      <c r="B1465" s="1" t="s">
        <v>122</v>
      </c>
      <c r="C1465" s="100">
        <v>953</v>
      </c>
      <c r="D1465" s="99" t="s">
        <v>21</v>
      </c>
      <c r="E1465" s="99" t="s">
        <v>6</v>
      </c>
      <c r="F1465" s="99" t="s">
        <v>21</v>
      </c>
      <c r="G1465" s="100">
        <v>1</v>
      </c>
      <c r="H1465" s="99" t="s">
        <v>2</v>
      </c>
      <c r="I1465" s="99" t="s">
        <v>243</v>
      </c>
      <c r="J1465" s="99" t="s">
        <v>49</v>
      </c>
      <c r="K1465" s="80"/>
      <c r="L1465" s="7"/>
      <c r="M1465" s="7"/>
      <c r="N1465" s="7"/>
      <c r="O1465" s="7"/>
      <c r="P1465" s="7"/>
      <c r="Q1465" s="7"/>
      <c r="R1465" s="7"/>
      <c r="S1465" s="7"/>
    </row>
    <row r="1466" spans="1:19" s="41" customFormat="1" ht="18" hidden="1" customHeight="1" x14ac:dyDescent="0.2">
      <c r="A1466" s="153"/>
      <c r="B1466" s="1" t="s">
        <v>55</v>
      </c>
      <c r="C1466" s="100">
        <v>953</v>
      </c>
      <c r="D1466" s="99" t="s">
        <v>21</v>
      </c>
      <c r="E1466" s="99" t="s">
        <v>6</v>
      </c>
      <c r="F1466" s="99" t="s">
        <v>21</v>
      </c>
      <c r="G1466" s="100">
        <v>1</v>
      </c>
      <c r="H1466" s="99" t="s">
        <v>2</v>
      </c>
      <c r="I1466" s="28" t="s">
        <v>243</v>
      </c>
      <c r="J1466" s="99" t="s">
        <v>56</v>
      </c>
      <c r="K1466" s="80">
        <v>12505.3</v>
      </c>
      <c r="L1466" s="7"/>
      <c r="M1466" s="7"/>
      <c r="N1466" s="7"/>
      <c r="O1466" s="7"/>
      <c r="P1466" s="7"/>
      <c r="Q1466" s="7"/>
      <c r="R1466" s="7"/>
      <c r="S1466" s="7"/>
    </row>
    <row r="1467" spans="1:19" s="41" customFormat="1" ht="63" hidden="1" customHeight="1" x14ac:dyDescent="0.2">
      <c r="A1467" s="153"/>
      <c r="B1467" s="51" t="s">
        <v>252</v>
      </c>
      <c r="C1467" s="100">
        <v>953</v>
      </c>
      <c r="D1467" s="99" t="s">
        <v>21</v>
      </c>
      <c r="E1467" s="99" t="s">
        <v>6</v>
      </c>
      <c r="F1467" s="28" t="s">
        <v>21</v>
      </c>
      <c r="G1467" s="100">
        <v>1</v>
      </c>
      <c r="H1467" s="28" t="s">
        <v>2</v>
      </c>
      <c r="I1467" s="28" t="s">
        <v>251</v>
      </c>
      <c r="J1467" s="28"/>
      <c r="K1467" s="80">
        <f>K1468</f>
        <v>204.7</v>
      </c>
      <c r="L1467" s="7"/>
      <c r="M1467" s="7"/>
      <c r="N1467" s="7"/>
      <c r="O1467" s="7"/>
      <c r="P1467" s="7"/>
      <c r="Q1467" s="7"/>
      <c r="R1467" s="7"/>
      <c r="S1467" s="7"/>
    </row>
    <row r="1468" spans="1:19" s="41" customFormat="1" ht="18" hidden="1" customHeight="1" x14ac:dyDescent="0.2">
      <c r="A1468" s="153"/>
      <c r="B1468" s="1" t="s">
        <v>55</v>
      </c>
      <c r="C1468" s="100">
        <v>953</v>
      </c>
      <c r="D1468" s="99" t="s">
        <v>21</v>
      </c>
      <c r="E1468" s="99" t="s">
        <v>6</v>
      </c>
      <c r="F1468" s="28" t="s">
        <v>21</v>
      </c>
      <c r="G1468" s="100">
        <v>1</v>
      </c>
      <c r="H1468" s="28" t="s">
        <v>2</v>
      </c>
      <c r="I1468" s="28" t="s">
        <v>251</v>
      </c>
      <c r="J1468" s="28" t="s">
        <v>56</v>
      </c>
      <c r="K1468" s="80">
        <v>204.7</v>
      </c>
      <c r="L1468" s="7"/>
      <c r="M1468" s="7"/>
      <c r="N1468" s="7"/>
      <c r="O1468" s="7"/>
      <c r="P1468" s="7"/>
      <c r="Q1468" s="7"/>
      <c r="R1468" s="7"/>
      <c r="S1468" s="7"/>
    </row>
    <row r="1469" spans="1:19" s="41" customFormat="1" ht="157.5" hidden="1" customHeight="1" x14ac:dyDescent="0.2">
      <c r="A1469" s="153"/>
      <c r="B1469" s="45" t="s">
        <v>265</v>
      </c>
      <c r="C1469" s="100">
        <v>953</v>
      </c>
      <c r="D1469" s="99" t="s">
        <v>21</v>
      </c>
      <c r="E1469" s="99" t="s">
        <v>6</v>
      </c>
      <c r="F1469" s="28" t="s">
        <v>21</v>
      </c>
      <c r="G1469" s="100">
        <v>1</v>
      </c>
      <c r="H1469" s="28" t="s">
        <v>2</v>
      </c>
      <c r="I1469" s="28" t="s">
        <v>266</v>
      </c>
      <c r="J1469" s="28"/>
      <c r="K1469" s="80">
        <f>SUM(K1470)</f>
        <v>0</v>
      </c>
      <c r="L1469" s="7"/>
      <c r="M1469" s="7"/>
      <c r="N1469" s="7"/>
      <c r="O1469" s="7"/>
      <c r="P1469" s="7"/>
      <c r="Q1469" s="7"/>
      <c r="R1469" s="7"/>
      <c r="S1469" s="7"/>
    </row>
    <row r="1470" spans="1:19" s="41" customFormat="1" ht="18" hidden="1" customHeight="1" x14ac:dyDescent="0.2">
      <c r="A1470" s="153"/>
      <c r="B1470" s="45" t="s">
        <v>55</v>
      </c>
      <c r="C1470" s="100">
        <v>953</v>
      </c>
      <c r="D1470" s="99" t="s">
        <v>21</v>
      </c>
      <c r="E1470" s="99" t="s">
        <v>6</v>
      </c>
      <c r="F1470" s="28" t="s">
        <v>21</v>
      </c>
      <c r="G1470" s="100">
        <v>1</v>
      </c>
      <c r="H1470" s="28" t="s">
        <v>2</v>
      </c>
      <c r="I1470" s="28" t="s">
        <v>266</v>
      </c>
      <c r="J1470" s="28" t="s">
        <v>56</v>
      </c>
      <c r="K1470" s="80"/>
      <c r="L1470" s="7"/>
      <c r="M1470" s="7"/>
      <c r="N1470" s="7"/>
      <c r="O1470" s="7"/>
      <c r="P1470" s="7"/>
      <c r="Q1470" s="7"/>
      <c r="R1470" s="7"/>
      <c r="S1470" s="7"/>
    </row>
    <row r="1471" spans="1:19" s="41" customFormat="1" ht="97.5" hidden="1" customHeight="1" x14ac:dyDescent="0.2">
      <c r="A1471" s="153"/>
      <c r="B1471" s="51" t="s">
        <v>254</v>
      </c>
      <c r="C1471" s="100">
        <v>953</v>
      </c>
      <c r="D1471" s="99" t="s">
        <v>21</v>
      </c>
      <c r="E1471" s="99" t="s">
        <v>6</v>
      </c>
      <c r="F1471" s="28" t="s">
        <v>21</v>
      </c>
      <c r="G1471" s="100">
        <v>1</v>
      </c>
      <c r="H1471" s="28" t="s">
        <v>2</v>
      </c>
      <c r="I1471" s="28" t="s">
        <v>253</v>
      </c>
      <c r="J1471" s="28"/>
      <c r="K1471" s="80">
        <f>K1472</f>
        <v>0</v>
      </c>
      <c r="L1471" s="7"/>
      <c r="M1471" s="7"/>
      <c r="N1471" s="7"/>
      <c r="O1471" s="7"/>
      <c r="P1471" s="7"/>
      <c r="Q1471" s="7"/>
      <c r="R1471" s="7"/>
      <c r="S1471" s="7"/>
    </row>
    <row r="1472" spans="1:19" s="41" customFormat="1" ht="18" hidden="1" customHeight="1" x14ac:dyDescent="0.2">
      <c r="A1472" s="153"/>
      <c r="B1472" s="1" t="s">
        <v>55</v>
      </c>
      <c r="C1472" s="100">
        <v>953</v>
      </c>
      <c r="D1472" s="99" t="s">
        <v>21</v>
      </c>
      <c r="E1472" s="99" t="s">
        <v>6</v>
      </c>
      <c r="F1472" s="28" t="s">
        <v>21</v>
      </c>
      <c r="G1472" s="100">
        <v>1</v>
      </c>
      <c r="H1472" s="28" t="s">
        <v>2</v>
      </c>
      <c r="I1472" s="28" t="s">
        <v>253</v>
      </c>
      <c r="J1472" s="28" t="s">
        <v>56</v>
      </c>
      <c r="K1472" s="80"/>
      <c r="L1472" s="7"/>
      <c r="M1472" s="7"/>
      <c r="N1472" s="7"/>
      <c r="O1472" s="7"/>
      <c r="P1472" s="7"/>
      <c r="Q1472" s="7"/>
      <c r="R1472" s="7"/>
      <c r="S1472" s="7"/>
    </row>
    <row r="1473" spans="1:19" s="41" customFormat="1" ht="18" hidden="1" customHeight="1" x14ac:dyDescent="0.2">
      <c r="A1473" s="153"/>
      <c r="B1473" s="1" t="s">
        <v>62</v>
      </c>
      <c r="C1473" s="100">
        <v>953</v>
      </c>
      <c r="D1473" s="99" t="s">
        <v>21</v>
      </c>
      <c r="E1473" s="99" t="s">
        <v>30</v>
      </c>
      <c r="F1473" s="99"/>
      <c r="G1473" s="100"/>
      <c r="H1473" s="99"/>
      <c r="I1473" s="99"/>
      <c r="J1473" s="99"/>
      <c r="K1473" s="80">
        <f t="shared" ref="K1473:K1475" si="61">SUM(K1474)</f>
        <v>14329.8</v>
      </c>
      <c r="L1473" s="7"/>
      <c r="M1473" s="7"/>
      <c r="N1473" s="7"/>
      <c r="O1473" s="7"/>
      <c r="P1473" s="7"/>
      <c r="Q1473" s="7"/>
      <c r="R1473" s="7"/>
      <c r="S1473" s="7"/>
    </row>
    <row r="1474" spans="1:19" s="41" customFormat="1" ht="31.5" hidden="1" customHeight="1" x14ac:dyDescent="0.2">
      <c r="A1474" s="153"/>
      <c r="B1474" s="31" t="s">
        <v>427</v>
      </c>
      <c r="C1474" s="100">
        <v>953</v>
      </c>
      <c r="D1474" s="99" t="s">
        <v>21</v>
      </c>
      <c r="E1474" s="99" t="s">
        <v>30</v>
      </c>
      <c r="F1474" s="99" t="s">
        <v>21</v>
      </c>
      <c r="G1474" s="100"/>
      <c r="H1474" s="99"/>
      <c r="I1474" s="99"/>
      <c r="J1474" s="99"/>
      <c r="K1474" s="80">
        <f t="shared" si="61"/>
        <v>14329.8</v>
      </c>
      <c r="L1474" s="7"/>
      <c r="M1474" s="7"/>
      <c r="N1474" s="7"/>
      <c r="O1474" s="7"/>
      <c r="P1474" s="7"/>
      <c r="Q1474" s="7"/>
      <c r="R1474" s="7"/>
      <c r="S1474" s="7"/>
    </row>
    <row r="1475" spans="1:19" s="41" customFormat="1" ht="31.5" hidden="1" customHeight="1" x14ac:dyDescent="0.2">
      <c r="A1475" s="153"/>
      <c r="B1475" s="31" t="s">
        <v>428</v>
      </c>
      <c r="C1475" s="100">
        <v>953</v>
      </c>
      <c r="D1475" s="99" t="s">
        <v>21</v>
      </c>
      <c r="E1475" s="99" t="s">
        <v>30</v>
      </c>
      <c r="F1475" s="99" t="s">
        <v>21</v>
      </c>
      <c r="G1475" s="100">
        <v>1</v>
      </c>
      <c r="H1475" s="99"/>
      <c r="I1475" s="99"/>
      <c r="J1475" s="99"/>
      <c r="K1475" s="80">
        <f t="shared" si="61"/>
        <v>14329.8</v>
      </c>
      <c r="L1475" s="7"/>
      <c r="M1475" s="7"/>
      <c r="N1475" s="7"/>
      <c r="O1475" s="7"/>
      <c r="P1475" s="7"/>
      <c r="Q1475" s="7"/>
      <c r="R1475" s="7"/>
      <c r="S1475" s="7"/>
    </row>
    <row r="1476" spans="1:19" s="41" customFormat="1" ht="18" hidden="1" customHeight="1" x14ac:dyDescent="0.2">
      <c r="A1476" s="153"/>
      <c r="B1476" s="1" t="s">
        <v>119</v>
      </c>
      <c r="C1476" s="100">
        <v>953</v>
      </c>
      <c r="D1476" s="99" t="s">
        <v>21</v>
      </c>
      <c r="E1476" s="99" t="s">
        <v>30</v>
      </c>
      <c r="F1476" s="99" t="s">
        <v>21</v>
      </c>
      <c r="G1476" s="100">
        <v>1</v>
      </c>
      <c r="H1476" s="99" t="s">
        <v>2</v>
      </c>
      <c r="I1476" s="99"/>
      <c r="J1476" s="99"/>
      <c r="K1476" s="80">
        <f>SUM(K1483+K1480+K1477)</f>
        <v>14329.8</v>
      </c>
      <c r="L1476" s="7"/>
      <c r="M1476" s="7"/>
      <c r="N1476" s="7"/>
      <c r="O1476" s="7"/>
      <c r="P1476" s="7"/>
      <c r="Q1476" s="7"/>
      <c r="R1476" s="7"/>
      <c r="S1476" s="7"/>
    </row>
    <row r="1477" spans="1:19" s="41" customFormat="1" ht="141.75" hidden="1" customHeight="1" x14ac:dyDescent="0.2">
      <c r="A1477" s="153"/>
      <c r="B1477" s="44" t="s">
        <v>203</v>
      </c>
      <c r="C1477" s="100">
        <v>953</v>
      </c>
      <c r="D1477" s="99" t="s">
        <v>21</v>
      </c>
      <c r="E1477" s="99" t="s">
        <v>30</v>
      </c>
      <c r="F1477" s="99" t="s">
        <v>21</v>
      </c>
      <c r="G1477" s="100">
        <v>1</v>
      </c>
      <c r="H1477" s="99" t="s">
        <v>2</v>
      </c>
      <c r="I1477" s="99" t="s">
        <v>247</v>
      </c>
      <c r="J1477" s="99"/>
      <c r="K1477" s="80">
        <f>SUM(K1478:K1479)</f>
        <v>1318.4</v>
      </c>
      <c r="L1477" s="7"/>
      <c r="M1477" s="7"/>
      <c r="N1477" s="7"/>
      <c r="O1477" s="7"/>
      <c r="P1477" s="7"/>
      <c r="Q1477" s="7"/>
      <c r="R1477" s="7"/>
      <c r="S1477" s="7"/>
    </row>
    <row r="1478" spans="1:19" s="41" customFormat="1" ht="47.25" hidden="1" customHeight="1" x14ac:dyDescent="0.2">
      <c r="A1478" s="153"/>
      <c r="B1478" s="1" t="s">
        <v>121</v>
      </c>
      <c r="C1478" s="100">
        <v>953</v>
      </c>
      <c r="D1478" s="99" t="s">
        <v>21</v>
      </c>
      <c r="E1478" s="99" t="s">
        <v>30</v>
      </c>
      <c r="F1478" s="99" t="s">
        <v>21</v>
      </c>
      <c r="G1478" s="100">
        <v>1</v>
      </c>
      <c r="H1478" s="99" t="s">
        <v>2</v>
      </c>
      <c r="I1478" s="99" t="s">
        <v>247</v>
      </c>
      <c r="J1478" s="28" t="s">
        <v>48</v>
      </c>
      <c r="K1478" s="80">
        <v>1150</v>
      </c>
      <c r="L1478" s="7"/>
      <c r="M1478" s="7"/>
      <c r="N1478" s="7"/>
      <c r="O1478" s="7"/>
      <c r="P1478" s="7"/>
      <c r="Q1478" s="7"/>
      <c r="R1478" s="7"/>
      <c r="S1478" s="7"/>
    </row>
    <row r="1479" spans="1:19" s="41" customFormat="1" ht="31.5" hidden="1" customHeight="1" x14ac:dyDescent="0.2">
      <c r="A1479" s="153"/>
      <c r="B1479" s="1" t="s">
        <v>122</v>
      </c>
      <c r="C1479" s="100">
        <v>953</v>
      </c>
      <c r="D1479" s="99" t="s">
        <v>21</v>
      </c>
      <c r="E1479" s="99" t="s">
        <v>30</v>
      </c>
      <c r="F1479" s="99" t="s">
        <v>21</v>
      </c>
      <c r="G1479" s="100">
        <v>1</v>
      </c>
      <c r="H1479" s="99" t="s">
        <v>2</v>
      </c>
      <c r="I1479" s="99" t="s">
        <v>247</v>
      </c>
      <c r="J1479" s="28" t="s">
        <v>49</v>
      </c>
      <c r="K1479" s="80">
        <v>168.4</v>
      </c>
      <c r="L1479" s="7"/>
      <c r="M1479" s="7"/>
      <c r="N1479" s="7"/>
      <c r="O1479" s="7"/>
      <c r="P1479" s="7"/>
      <c r="Q1479" s="7"/>
      <c r="R1479" s="7"/>
      <c r="S1479" s="7"/>
    </row>
    <row r="1480" spans="1:19" ht="47.25" hidden="1" customHeight="1" x14ac:dyDescent="0.2">
      <c r="A1480" s="153"/>
      <c r="B1480" s="31" t="s">
        <v>246</v>
      </c>
      <c r="C1480" s="100">
        <v>953</v>
      </c>
      <c r="D1480" s="99" t="s">
        <v>21</v>
      </c>
      <c r="E1480" s="99" t="s">
        <v>30</v>
      </c>
      <c r="F1480" s="99" t="s">
        <v>21</v>
      </c>
      <c r="G1480" s="100">
        <v>1</v>
      </c>
      <c r="H1480" s="99" t="s">
        <v>2</v>
      </c>
      <c r="I1480" s="99" t="s">
        <v>245</v>
      </c>
      <c r="J1480" s="99"/>
      <c r="K1480" s="80">
        <f>SUM(K1481:K1482)</f>
        <v>982.90000000000009</v>
      </c>
      <c r="L1480" s="52"/>
    </row>
    <row r="1481" spans="1:19" ht="46.5" hidden="1" customHeight="1" x14ac:dyDescent="0.2">
      <c r="A1481" s="153"/>
      <c r="B1481" s="1" t="s">
        <v>121</v>
      </c>
      <c r="C1481" s="100">
        <v>953</v>
      </c>
      <c r="D1481" s="99" t="s">
        <v>21</v>
      </c>
      <c r="E1481" s="99" t="s">
        <v>30</v>
      </c>
      <c r="F1481" s="99" t="s">
        <v>21</v>
      </c>
      <c r="G1481" s="100">
        <v>1</v>
      </c>
      <c r="H1481" s="99" t="s">
        <v>2</v>
      </c>
      <c r="I1481" s="99" t="s">
        <v>245</v>
      </c>
      <c r="J1481" s="28" t="s">
        <v>48</v>
      </c>
      <c r="K1481" s="80">
        <v>898.7</v>
      </c>
    </row>
    <row r="1482" spans="1:19" ht="31.5" hidden="1" customHeight="1" x14ac:dyDescent="0.2">
      <c r="A1482" s="153"/>
      <c r="B1482" s="1" t="s">
        <v>122</v>
      </c>
      <c r="C1482" s="100">
        <v>953</v>
      </c>
      <c r="D1482" s="99" t="s">
        <v>21</v>
      </c>
      <c r="E1482" s="99" t="s">
        <v>30</v>
      </c>
      <c r="F1482" s="99" t="s">
        <v>21</v>
      </c>
      <c r="G1482" s="100">
        <v>1</v>
      </c>
      <c r="H1482" s="99" t="s">
        <v>2</v>
      </c>
      <c r="I1482" s="99" t="s">
        <v>245</v>
      </c>
      <c r="J1482" s="28" t="s">
        <v>49</v>
      </c>
      <c r="K1482" s="80">
        <v>84.2</v>
      </c>
    </row>
    <row r="1483" spans="1:19" ht="47.25" hidden="1" customHeight="1" x14ac:dyDescent="0.2">
      <c r="A1483" s="153"/>
      <c r="B1483" s="1" t="s">
        <v>202</v>
      </c>
      <c r="C1483" s="100">
        <v>953</v>
      </c>
      <c r="D1483" s="99" t="s">
        <v>21</v>
      </c>
      <c r="E1483" s="99" t="s">
        <v>30</v>
      </c>
      <c r="F1483" s="99" t="s">
        <v>21</v>
      </c>
      <c r="G1483" s="100">
        <v>1</v>
      </c>
      <c r="H1483" s="99" t="s">
        <v>2</v>
      </c>
      <c r="I1483" s="99" t="s">
        <v>244</v>
      </c>
      <c r="J1483" s="99"/>
      <c r="K1483" s="80">
        <f>SUM(K1484:K1486)</f>
        <v>12028.5</v>
      </c>
    </row>
    <row r="1484" spans="1:19" ht="49.5" hidden="1" customHeight="1" x14ac:dyDescent="0.2">
      <c r="A1484" s="153"/>
      <c r="B1484" s="1" t="s">
        <v>121</v>
      </c>
      <c r="C1484" s="100">
        <v>953</v>
      </c>
      <c r="D1484" s="99" t="s">
        <v>21</v>
      </c>
      <c r="E1484" s="99" t="s">
        <v>30</v>
      </c>
      <c r="F1484" s="99" t="s">
        <v>21</v>
      </c>
      <c r="G1484" s="100">
        <v>1</v>
      </c>
      <c r="H1484" s="99" t="s">
        <v>2</v>
      </c>
      <c r="I1484" s="99" t="s">
        <v>244</v>
      </c>
      <c r="J1484" s="28" t="s">
        <v>48</v>
      </c>
      <c r="K1484" s="80">
        <v>11102.3</v>
      </c>
    </row>
    <row r="1485" spans="1:19" ht="31.5" hidden="1" customHeight="1" x14ac:dyDescent="0.2">
      <c r="A1485" s="153"/>
      <c r="B1485" s="1" t="s">
        <v>122</v>
      </c>
      <c r="C1485" s="100">
        <v>953</v>
      </c>
      <c r="D1485" s="99" t="s">
        <v>21</v>
      </c>
      <c r="E1485" s="99" t="s">
        <v>30</v>
      </c>
      <c r="F1485" s="99" t="s">
        <v>21</v>
      </c>
      <c r="G1485" s="100">
        <v>1</v>
      </c>
      <c r="H1485" s="99" t="s">
        <v>2</v>
      </c>
      <c r="I1485" s="99" t="s">
        <v>244</v>
      </c>
      <c r="J1485" s="28" t="s">
        <v>49</v>
      </c>
      <c r="K1485" s="80">
        <v>926.2</v>
      </c>
    </row>
    <row r="1486" spans="1:19" ht="18" hidden="1" customHeight="1" x14ac:dyDescent="0.2">
      <c r="A1486" s="153"/>
      <c r="B1486" s="1" t="s">
        <v>50</v>
      </c>
      <c r="C1486" s="100">
        <v>953</v>
      </c>
      <c r="D1486" s="99" t="s">
        <v>21</v>
      </c>
      <c r="E1486" s="99" t="s">
        <v>30</v>
      </c>
      <c r="F1486" s="99" t="s">
        <v>21</v>
      </c>
      <c r="G1486" s="100">
        <v>1</v>
      </c>
      <c r="H1486" s="99" t="s">
        <v>2</v>
      </c>
      <c r="I1486" s="53" t="s">
        <v>244</v>
      </c>
      <c r="J1486" s="28" t="s">
        <v>51</v>
      </c>
      <c r="K1486" s="80"/>
    </row>
    <row r="1487" spans="1:19" ht="18.75" customHeight="1" x14ac:dyDescent="0.2">
      <c r="A1487" s="54"/>
      <c r="D1487" s="54"/>
      <c r="K1487" s="84"/>
    </row>
    <row r="1488" spans="1:19" ht="18.75" x14ac:dyDescent="0.3">
      <c r="A1488" s="54"/>
      <c r="K1488" s="85"/>
    </row>
    <row r="1489" spans="1:19" ht="18.75" customHeight="1" x14ac:dyDescent="0.3">
      <c r="A1489" s="144" t="s">
        <v>630</v>
      </c>
      <c r="B1489" s="144"/>
      <c r="C1489" s="61"/>
      <c r="D1489" s="62"/>
      <c r="E1489" s="63"/>
      <c r="F1489" s="63"/>
      <c r="G1489" s="63"/>
      <c r="H1489" s="56"/>
      <c r="I1489" s="56"/>
      <c r="J1489" s="56"/>
      <c r="K1489" s="86"/>
    </row>
    <row r="1490" spans="1:19" ht="18.75" customHeight="1" x14ac:dyDescent="0.3">
      <c r="A1490" s="143" t="s">
        <v>631</v>
      </c>
      <c r="B1490" s="143"/>
      <c r="C1490" s="64"/>
      <c r="D1490" s="65"/>
      <c r="E1490" s="65"/>
      <c r="F1490" s="65"/>
      <c r="G1490" s="63"/>
    </row>
    <row r="1491" spans="1:19" ht="18.75" customHeight="1" x14ac:dyDescent="0.2">
      <c r="A1491" s="144" t="s">
        <v>632</v>
      </c>
      <c r="B1491" s="144"/>
      <c r="C1491" s="65"/>
      <c r="D1491" s="62"/>
      <c r="E1491" s="65"/>
      <c r="F1491" s="65"/>
      <c r="I1491" s="135" t="s">
        <v>633</v>
      </c>
      <c r="J1491" s="135"/>
      <c r="K1491" s="135"/>
    </row>
    <row r="1492" spans="1:19" x14ac:dyDescent="0.2">
      <c r="A1492" s="54"/>
    </row>
    <row r="1493" spans="1:19" x14ac:dyDescent="0.2">
      <c r="A1493" s="54"/>
    </row>
    <row r="1494" spans="1:19" x14ac:dyDescent="0.2">
      <c r="A1494" s="54"/>
    </row>
    <row r="1495" spans="1:19" x14ac:dyDescent="0.2">
      <c r="A1495" s="54"/>
    </row>
    <row r="1496" spans="1:19" s="5" customFormat="1" x14ac:dyDescent="0.2">
      <c r="A1496" s="54"/>
      <c r="B1496" s="4"/>
      <c r="D1496" s="6"/>
      <c r="E1496" s="6"/>
      <c r="F1496" s="6"/>
      <c r="H1496" s="6"/>
      <c r="I1496" s="6"/>
      <c r="J1496" s="6"/>
      <c r="L1496" s="7"/>
      <c r="M1496" s="7"/>
      <c r="N1496" s="7"/>
      <c r="O1496" s="7"/>
      <c r="P1496" s="7"/>
      <c r="Q1496" s="7"/>
      <c r="R1496" s="7"/>
      <c r="S1496" s="7"/>
    </row>
    <row r="1497" spans="1:19" s="5" customFormat="1" x14ac:dyDescent="0.2">
      <c r="A1497" s="54"/>
      <c r="B1497" s="4"/>
      <c r="D1497" s="6"/>
      <c r="E1497" s="6"/>
      <c r="F1497" s="6"/>
      <c r="H1497" s="6"/>
      <c r="I1497" s="6"/>
      <c r="J1497" s="6"/>
      <c r="L1497" s="7"/>
      <c r="M1497" s="7"/>
      <c r="N1497" s="7"/>
      <c r="O1497" s="7"/>
      <c r="P1497" s="7"/>
      <c r="Q1497" s="7"/>
      <c r="R1497" s="7"/>
      <c r="S1497" s="7"/>
    </row>
    <row r="1498" spans="1:19" s="5" customFormat="1" x14ac:dyDescent="0.2">
      <c r="A1498" s="54"/>
      <c r="B1498" s="4"/>
      <c r="D1498" s="6"/>
      <c r="F1498" s="6"/>
      <c r="H1498" s="6"/>
      <c r="I1498" s="6"/>
      <c r="L1498" s="7"/>
      <c r="M1498" s="7"/>
      <c r="N1498" s="7"/>
      <c r="O1498" s="7"/>
      <c r="P1498" s="7"/>
      <c r="Q1498" s="7"/>
      <c r="R1498" s="7"/>
      <c r="S1498" s="7"/>
    </row>
    <row r="1499" spans="1:19" s="5" customFormat="1" x14ac:dyDescent="0.2">
      <c r="A1499" s="54"/>
      <c r="B1499" s="4"/>
      <c r="F1499" s="6"/>
      <c r="H1499" s="6"/>
      <c r="I1499" s="6"/>
      <c r="L1499" s="7"/>
      <c r="M1499" s="7"/>
      <c r="N1499" s="7"/>
      <c r="O1499" s="7"/>
      <c r="P1499" s="7"/>
      <c r="Q1499" s="7"/>
      <c r="R1499" s="7"/>
      <c r="S1499" s="7"/>
    </row>
    <row r="1500" spans="1:19" s="5" customFormat="1" x14ac:dyDescent="0.2">
      <c r="A1500" s="54"/>
      <c r="B1500" s="4"/>
      <c r="E1500" s="6"/>
      <c r="F1500" s="6"/>
      <c r="H1500" s="6"/>
      <c r="I1500" s="6"/>
      <c r="J1500" s="6"/>
      <c r="L1500" s="7"/>
      <c r="M1500" s="7"/>
      <c r="N1500" s="7"/>
      <c r="O1500" s="7"/>
      <c r="P1500" s="7"/>
      <c r="Q1500" s="7"/>
      <c r="R1500" s="7"/>
      <c r="S1500" s="7"/>
    </row>
    <row r="1501" spans="1:19" s="5" customFormat="1" x14ac:dyDescent="0.2">
      <c r="A1501" s="54"/>
      <c r="B1501" s="4"/>
      <c r="D1501" s="6"/>
      <c r="F1501" s="6"/>
      <c r="H1501" s="6"/>
      <c r="I1501" s="6"/>
      <c r="L1501" s="7"/>
      <c r="M1501" s="7"/>
      <c r="N1501" s="7"/>
      <c r="O1501" s="7"/>
      <c r="P1501" s="7"/>
      <c r="Q1501" s="7"/>
      <c r="R1501" s="7"/>
      <c r="S1501" s="7"/>
    </row>
    <row r="1502" spans="1:19" s="5" customFormat="1" x14ac:dyDescent="0.2">
      <c r="A1502" s="54"/>
      <c r="B1502" s="4"/>
      <c r="E1502" s="6"/>
      <c r="F1502" s="6"/>
      <c r="H1502" s="6"/>
      <c r="I1502" s="6"/>
      <c r="J1502" s="6"/>
      <c r="L1502" s="7"/>
      <c r="M1502" s="7"/>
      <c r="N1502" s="7"/>
      <c r="O1502" s="7"/>
      <c r="P1502" s="7"/>
      <c r="Q1502" s="7"/>
      <c r="R1502" s="7"/>
      <c r="S1502" s="7"/>
    </row>
    <row r="1503" spans="1:19" s="5" customFormat="1" x14ac:dyDescent="0.2">
      <c r="A1503" s="54"/>
      <c r="B1503" s="4"/>
      <c r="D1503" s="6"/>
      <c r="E1503" s="6"/>
      <c r="F1503" s="6"/>
      <c r="H1503" s="6"/>
      <c r="I1503" s="6"/>
      <c r="J1503" s="6"/>
      <c r="L1503" s="7"/>
      <c r="M1503" s="7"/>
      <c r="N1503" s="7"/>
      <c r="O1503" s="7"/>
      <c r="P1503" s="7"/>
      <c r="Q1503" s="7"/>
      <c r="R1503" s="7"/>
      <c r="S1503" s="7"/>
    </row>
    <row r="1504" spans="1:19" s="5" customFormat="1" x14ac:dyDescent="0.2">
      <c r="A1504" s="54"/>
      <c r="B1504" s="4"/>
      <c r="D1504" s="6"/>
      <c r="E1504" s="6"/>
      <c r="F1504" s="6"/>
      <c r="H1504" s="6"/>
      <c r="I1504" s="6"/>
      <c r="J1504" s="6"/>
      <c r="L1504" s="7"/>
      <c r="M1504" s="7"/>
      <c r="N1504" s="7"/>
      <c r="O1504" s="7"/>
      <c r="P1504" s="7"/>
      <c r="Q1504" s="7"/>
      <c r="R1504" s="7"/>
      <c r="S1504" s="7"/>
    </row>
    <row r="1505" spans="1:19" s="5" customFormat="1" x14ac:dyDescent="0.2">
      <c r="A1505" s="54"/>
      <c r="B1505" s="4"/>
      <c r="D1505" s="6"/>
      <c r="E1505" s="6"/>
      <c r="F1505" s="6"/>
      <c r="H1505" s="6"/>
      <c r="I1505" s="6"/>
      <c r="J1505" s="6"/>
      <c r="L1505" s="7"/>
      <c r="M1505" s="7"/>
      <c r="N1505" s="7"/>
      <c r="O1505" s="7"/>
      <c r="P1505" s="7"/>
      <c r="Q1505" s="7"/>
      <c r="R1505" s="7"/>
      <c r="S1505" s="7"/>
    </row>
    <row r="1506" spans="1:19" s="5" customFormat="1" x14ac:dyDescent="0.2">
      <c r="A1506" s="54"/>
      <c r="B1506" s="4"/>
      <c r="D1506" s="6"/>
      <c r="E1506" s="6"/>
      <c r="F1506" s="6"/>
      <c r="H1506" s="6"/>
      <c r="I1506" s="6"/>
      <c r="J1506" s="6"/>
      <c r="L1506" s="7"/>
      <c r="M1506" s="7"/>
      <c r="N1506" s="7"/>
      <c r="O1506" s="7"/>
      <c r="P1506" s="7"/>
      <c r="Q1506" s="7"/>
      <c r="R1506" s="7"/>
      <c r="S1506" s="7"/>
    </row>
    <row r="1507" spans="1:19" s="5" customFormat="1" x14ac:dyDescent="0.2">
      <c r="A1507" s="54"/>
      <c r="B1507" s="4"/>
      <c r="D1507" s="6"/>
      <c r="E1507" s="6"/>
      <c r="F1507" s="6"/>
      <c r="H1507" s="6"/>
      <c r="I1507" s="6"/>
      <c r="J1507" s="6"/>
      <c r="L1507" s="7"/>
      <c r="M1507" s="7"/>
      <c r="N1507" s="7"/>
      <c r="O1507" s="7"/>
      <c r="P1507" s="7"/>
      <c r="Q1507" s="7"/>
      <c r="R1507" s="7"/>
      <c r="S1507" s="7"/>
    </row>
    <row r="1508" spans="1:19" s="5" customFormat="1" x14ac:dyDescent="0.2">
      <c r="A1508" s="54"/>
      <c r="B1508" s="4"/>
      <c r="D1508" s="6"/>
      <c r="F1508" s="6"/>
      <c r="H1508" s="6"/>
      <c r="I1508" s="6"/>
      <c r="L1508" s="7"/>
      <c r="M1508" s="7"/>
      <c r="N1508" s="7"/>
      <c r="O1508" s="7"/>
      <c r="P1508" s="7"/>
      <c r="Q1508" s="7"/>
      <c r="R1508" s="7"/>
      <c r="S1508" s="7"/>
    </row>
    <row r="1509" spans="1:19" s="5" customFormat="1" x14ac:dyDescent="0.2">
      <c r="A1509" s="54"/>
      <c r="B1509" s="4"/>
      <c r="E1509" s="6"/>
      <c r="F1509" s="6"/>
      <c r="H1509" s="6"/>
      <c r="I1509" s="6"/>
      <c r="J1509" s="6"/>
      <c r="L1509" s="7"/>
      <c r="M1509" s="7"/>
      <c r="N1509" s="7"/>
      <c r="O1509" s="7"/>
      <c r="P1509" s="7"/>
      <c r="Q1509" s="7"/>
      <c r="R1509" s="7"/>
      <c r="S1509" s="7"/>
    </row>
    <row r="1510" spans="1:19" s="5" customFormat="1" x14ac:dyDescent="0.2">
      <c r="A1510" s="54"/>
      <c r="B1510" s="4"/>
      <c r="D1510" s="6"/>
      <c r="E1510" s="6"/>
      <c r="F1510" s="6"/>
      <c r="H1510" s="6"/>
      <c r="I1510" s="6"/>
      <c r="J1510" s="6"/>
      <c r="L1510" s="7"/>
      <c r="M1510" s="7"/>
      <c r="N1510" s="7"/>
      <c r="O1510" s="7"/>
      <c r="P1510" s="7"/>
      <c r="Q1510" s="7"/>
      <c r="R1510" s="7"/>
      <c r="S1510" s="7"/>
    </row>
    <row r="1511" spans="1:19" s="5" customFormat="1" x14ac:dyDescent="0.2">
      <c r="A1511" s="54"/>
      <c r="B1511" s="4"/>
      <c r="D1511" s="6"/>
      <c r="F1511" s="6"/>
      <c r="H1511" s="6"/>
      <c r="I1511" s="6"/>
      <c r="L1511" s="7"/>
      <c r="M1511" s="7"/>
      <c r="N1511" s="7"/>
      <c r="O1511" s="7"/>
      <c r="P1511" s="7"/>
      <c r="Q1511" s="7"/>
      <c r="R1511" s="7"/>
      <c r="S1511" s="7"/>
    </row>
    <row r="1512" spans="1:19" x14ac:dyDescent="0.2">
      <c r="A1512" s="54"/>
      <c r="D1512" s="5"/>
    </row>
    <row r="1513" spans="1:19" s="58" customFormat="1" x14ac:dyDescent="0.2">
      <c r="A1513" s="57"/>
      <c r="B1513" s="4"/>
      <c r="C1513" s="5"/>
      <c r="D1513" s="6"/>
      <c r="E1513" s="6"/>
      <c r="F1513" s="6"/>
      <c r="G1513" s="5"/>
      <c r="H1513" s="6"/>
      <c r="I1513" s="6"/>
      <c r="J1513" s="6"/>
      <c r="K1513" s="5"/>
    </row>
    <row r="1514" spans="1:19" s="58" customFormat="1" x14ac:dyDescent="0.2">
      <c r="A1514" s="57"/>
      <c r="B1514" s="4"/>
      <c r="C1514" s="5"/>
      <c r="D1514" s="6"/>
      <c r="E1514" s="6"/>
      <c r="F1514" s="6"/>
      <c r="G1514" s="5"/>
      <c r="H1514" s="6"/>
      <c r="I1514" s="6"/>
      <c r="J1514" s="6"/>
      <c r="K1514" s="5"/>
    </row>
    <row r="1515" spans="1:19" s="55" customFormat="1" ht="18.75" x14ac:dyDescent="0.2">
      <c r="A1515" s="59"/>
      <c r="B1515" s="4"/>
      <c r="C1515" s="5"/>
      <c r="D1515" s="6"/>
      <c r="E1515" s="6"/>
      <c r="F1515" s="6"/>
      <c r="G1515" s="5"/>
      <c r="H1515" s="6"/>
      <c r="I1515" s="6"/>
      <c r="J1515" s="6"/>
      <c r="K1515" s="5"/>
    </row>
    <row r="1516" spans="1:19" x14ac:dyDescent="0.2">
      <c r="A1516" s="60"/>
    </row>
    <row r="1517" spans="1:19" x14ac:dyDescent="0.2">
      <c r="A1517" s="60"/>
    </row>
    <row r="1518" spans="1:19" x14ac:dyDescent="0.2">
      <c r="A1518" s="60"/>
      <c r="E1518" s="5"/>
      <c r="J1518" s="5"/>
    </row>
    <row r="1519" spans="1:19" x14ac:dyDescent="0.2">
      <c r="A1519" s="60"/>
      <c r="D1519" s="5"/>
    </row>
    <row r="1520" spans="1:19" x14ac:dyDescent="0.2">
      <c r="A1520" s="60"/>
    </row>
    <row r="1521" spans="1:19" x14ac:dyDescent="0.2">
      <c r="A1521" s="60"/>
    </row>
    <row r="1522" spans="1:19" x14ac:dyDescent="0.2">
      <c r="A1522" s="60"/>
    </row>
    <row r="1523" spans="1:19" x14ac:dyDescent="0.2">
      <c r="A1523" s="60"/>
    </row>
    <row r="1524" spans="1:19" x14ac:dyDescent="0.2">
      <c r="A1524" s="60"/>
    </row>
    <row r="1525" spans="1:19" x14ac:dyDescent="0.2">
      <c r="A1525" s="60"/>
    </row>
    <row r="1526" spans="1:19" x14ac:dyDescent="0.2">
      <c r="A1526" s="60"/>
    </row>
    <row r="1527" spans="1:19" x14ac:dyDescent="0.2">
      <c r="A1527" s="60"/>
    </row>
    <row r="1528" spans="1:19" s="5" customFormat="1" x14ac:dyDescent="0.2">
      <c r="A1528" s="60"/>
      <c r="B1528" s="4"/>
      <c r="D1528" s="6"/>
      <c r="E1528" s="6"/>
      <c r="F1528" s="6"/>
      <c r="H1528" s="6"/>
      <c r="I1528" s="6"/>
      <c r="J1528" s="6"/>
      <c r="L1528" s="7"/>
      <c r="M1528" s="7"/>
      <c r="N1528" s="7"/>
      <c r="O1528" s="7"/>
      <c r="P1528" s="7"/>
      <c r="Q1528" s="7"/>
      <c r="R1528" s="7"/>
      <c r="S1528" s="7"/>
    </row>
    <row r="1529" spans="1:19" s="5" customFormat="1" x14ac:dyDescent="0.2">
      <c r="A1529" s="60"/>
      <c r="B1529" s="4"/>
      <c r="D1529" s="6"/>
      <c r="F1529" s="6"/>
      <c r="H1529" s="6"/>
      <c r="I1529" s="6"/>
      <c r="L1529" s="7"/>
      <c r="M1529" s="7"/>
      <c r="N1529" s="7"/>
      <c r="O1529" s="7"/>
      <c r="P1529" s="7"/>
      <c r="Q1529" s="7"/>
      <c r="R1529" s="7"/>
      <c r="S1529" s="7"/>
    </row>
    <row r="1530" spans="1:19" s="5" customFormat="1" x14ac:dyDescent="0.2">
      <c r="A1530" s="60"/>
      <c r="B1530" s="4"/>
      <c r="F1530" s="6"/>
      <c r="H1530" s="6"/>
      <c r="I1530" s="6"/>
      <c r="L1530" s="7"/>
      <c r="M1530" s="7"/>
      <c r="N1530" s="7"/>
      <c r="O1530" s="7"/>
      <c r="P1530" s="7"/>
      <c r="Q1530" s="7"/>
      <c r="R1530" s="7"/>
      <c r="S1530" s="7"/>
    </row>
    <row r="1531" spans="1:19" s="5" customFormat="1" x14ac:dyDescent="0.2">
      <c r="A1531" s="60"/>
      <c r="B1531" s="4"/>
      <c r="F1531" s="6"/>
      <c r="H1531" s="6"/>
      <c r="I1531" s="6"/>
      <c r="L1531" s="7"/>
      <c r="M1531" s="7"/>
      <c r="N1531" s="7"/>
      <c r="O1531" s="7"/>
      <c r="P1531" s="7"/>
      <c r="Q1531" s="7"/>
      <c r="R1531" s="7"/>
      <c r="S1531" s="7"/>
    </row>
    <row r="1532" spans="1:19" s="5" customFormat="1" x14ac:dyDescent="0.2">
      <c r="A1532" s="60"/>
      <c r="B1532" s="4"/>
      <c r="F1532" s="6"/>
      <c r="H1532" s="6"/>
      <c r="I1532" s="6"/>
      <c r="L1532" s="7"/>
      <c r="M1532" s="7"/>
      <c r="N1532" s="7"/>
      <c r="O1532" s="7"/>
      <c r="P1532" s="7"/>
      <c r="Q1532" s="7"/>
      <c r="R1532" s="7"/>
      <c r="S1532" s="7"/>
    </row>
    <row r="1533" spans="1:19" s="5" customFormat="1" x14ac:dyDescent="0.2">
      <c r="A1533" s="60"/>
      <c r="B1533" s="4"/>
      <c r="F1533" s="6"/>
      <c r="H1533" s="6"/>
      <c r="I1533" s="6"/>
      <c r="L1533" s="7"/>
      <c r="M1533" s="7"/>
      <c r="N1533" s="7"/>
      <c r="O1533" s="7"/>
      <c r="P1533" s="7"/>
      <c r="Q1533" s="7"/>
      <c r="R1533" s="7"/>
      <c r="S1533" s="7"/>
    </row>
    <row r="1534" spans="1:19" s="5" customFormat="1" x14ac:dyDescent="0.2">
      <c r="A1534" s="60"/>
      <c r="B1534" s="4"/>
      <c r="E1534" s="6"/>
      <c r="F1534" s="6"/>
      <c r="H1534" s="6"/>
      <c r="I1534" s="6"/>
      <c r="J1534" s="6"/>
      <c r="L1534" s="7"/>
      <c r="M1534" s="7"/>
      <c r="N1534" s="7"/>
      <c r="O1534" s="7"/>
      <c r="P1534" s="7"/>
      <c r="Q1534" s="7"/>
      <c r="R1534" s="7"/>
      <c r="S1534" s="7"/>
    </row>
    <row r="1535" spans="1:19" s="5" customFormat="1" x14ac:dyDescent="0.2">
      <c r="A1535" s="60"/>
      <c r="B1535" s="4"/>
      <c r="D1535" s="6"/>
      <c r="E1535" s="6"/>
      <c r="F1535" s="6"/>
      <c r="H1535" s="6"/>
      <c r="I1535" s="6"/>
      <c r="J1535" s="6"/>
      <c r="L1535" s="7"/>
      <c r="M1535" s="7"/>
      <c r="N1535" s="7"/>
      <c r="O1535" s="7"/>
      <c r="P1535" s="7"/>
      <c r="Q1535" s="7"/>
      <c r="R1535" s="7"/>
      <c r="S1535" s="7"/>
    </row>
    <row r="1536" spans="1:19" s="5" customFormat="1" x14ac:dyDescent="0.2">
      <c r="A1536" s="60"/>
      <c r="B1536" s="4"/>
      <c r="D1536" s="6"/>
      <c r="E1536" s="6"/>
      <c r="F1536" s="6"/>
      <c r="H1536" s="6"/>
      <c r="I1536" s="6"/>
      <c r="J1536" s="6"/>
      <c r="L1536" s="7"/>
      <c r="M1536" s="7"/>
      <c r="N1536" s="7"/>
      <c r="O1536" s="7"/>
      <c r="P1536" s="7"/>
      <c r="Q1536" s="7"/>
      <c r="R1536" s="7"/>
      <c r="S1536" s="7"/>
    </row>
    <row r="1537" spans="1:19" s="5" customFormat="1" x14ac:dyDescent="0.2">
      <c r="A1537" s="60"/>
      <c r="B1537" s="4"/>
      <c r="D1537" s="6"/>
      <c r="E1537" s="6"/>
      <c r="F1537" s="6"/>
      <c r="H1537" s="6"/>
      <c r="I1537" s="6"/>
      <c r="J1537" s="6"/>
      <c r="L1537" s="7"/>
      <c r="M1537" s="7"/>
      <c r="N1537" s="7"/>
      <c r="O1537" s="7"/>
      <c r="P1537" s="7"/>
      <c r="Q1537" s="7"/>
      <c r="R1537" s="7"/>
      <c r="S1537" s="7"/>
    </row>
    <row r="1538" spans="1:19" s="5" customFormat="1" x14ac:dyDescent="0.2">
      <c r="A1538" s="60"/>
      <c r="B1538" s="4"/>
      <c r="D1538" s="6"/>
      <c r="E1538" s="6"/>
      <c r="F1538" s="6"/>
      <c r="H1538" s="6"/>
      <c r="I1538" s="6"/>
      <c r="J1538" s="6"/>
      <c r="L1538" s="7"/>
      <c r="M1538" s="7"/>
      <c r="N1538" s="7"/>
      <c r="O1538" s="7"/>
      <c r="P1538" s="7"/>
      <c r="Q1538" s="7"/>
      <c r="R1538" s="7"/>
      <c r="S1538" s="7"/>
    </row>
    <row r="1539" spans="1:19" s="5" customFormat="1" x14ac:dyDescent="0.2">
      <c r="A1539" s="60"/>
      <c r="B1539" s="4"/>
      <c r="D1539" s="6"/>
      <c r="E1539" s="6"/>
      <c r="F1539" s="6"/>
      <c r="H1539" s="6"/>
      <c r="I1539" s="6"/>
      <c r="J1539" s="6"/>
      <c r="L1539" s="7"/>
      <c r="M1539" s="7"/>
      <c r="N1539" s="7"/>
      <c r="O1539" s="7"/>
      <c r="P1539" s="7"/>
      <c r="Q1539" s="7"/>
      <c r="R1539" s="7"/>
      <c r="S1539" s="7"/>
    </row>
    <row r="1540" spans="1:19" s="5" customFormat="1" x14ac:dyDescent="0.2">
      <c r="A1540" s="60"/>
      <c r="B1540" s="4"/>
      <c r="D1540" s="6"/>
      <c r="E1540" s="6"/>
      <c r="F1540" s="6"/>
      <c r="H1540" s="6"/>
      <c r="I1540" s="6"/>
      <c r="J1540" s="6"/>
      <c r="L1540" s="7"/>
      <c r="M1540" s="7"/>
      <c r="N1540" s="7"/>
      <c r="O1540" s="7"/>
      <c r="P1540" s="7"/>
      <c r="Q1540" s="7"/>
      <c r="R1540" s="7"/>
      <c r="S1540" s="7"/>
    </row>
    <row r="1541" spans="1:19" s="5" customFormat="1" x14ac:dyDescent="0.2">
      <c r="A1541" s="60"/>
      <c r="B1541" s="4"/>
      <c r="D1541" s="6"/>
      <c r="E1541" s="6"/>
      <c r="F1541" s="6"/>
      <c r="H1541" s="6"/>
      <c r="I1541" s="6"/>
      <c r="J1541" s="6"/>
      <c r="L1541" s="7"/>
      <c r="M1541" s="7"/>
      <c r="N1541" s="7"/>
      <c r="O1541" s="7"/>
      <c r="P1541" s="7"/>
      <c r="Q1541" s="7"/>
      <c r="R1541" s="7"/>
      <c r="S1541" s="7"/>
    </row>
    <row r="1542" spans="1:19" s="5" customFormat="1" x14ac:dyDescent="0.2">
      <c r="A1542" s="60"/>
      <c r="B1542" s="4"/>
      <c r="D1542" s="6"/>
      <c r="F1542" s="6"/>
      <c r="H1542" s="6"/>
      <c r="I1542" s="6"/>
      <c r="L1542" s="7"/>
      <c r="M1542" s="7"/>
      <c r="N1542" s="7"/>
      <c r="O1542" s="7"/>
      <c r="P1542" s="7"/>
      <c r="Q1542" s="7"/>
      <c r="R1542" s="7"/>
      <c r="S1542" s="7"/>
    </row>
    <row r="1543" spans="1:19" s="5" customFormat="1" x14ac:dyDescent="0.2">
      <c r="A1543" s="60"/>
      <c r="B1543" s="4"/>
      <c r="E1543" s="6"/>
      <c r="F1543" s="6"/>
      <c r="H1543" s="6"/>
      <c r="I1543" s="6"/>
      <c r="J1543" s="6"/>
      <c r="L1543" s="7"/>
      <c r="M1543" s="7"/>
      <c r="N1543" s="7"/>
      <c r="O1543" s="7"/>
      <c r="P1543" s="7"/>
      <c r="Q1543" s="7"/>
      <c r="R1543" s="7"/>
      <c r="S1543" s="7"/>
    </row>
    <row r="1544" spans="1:19" s="5" customFormat="1" x14ac:dyDescent="0.2">
      <c r="A1544" s="60"/>
      <c r="B1544" s="4"/>
      <c r="D1544" s="6"/>
      <c r="E1544" s="6"/>
      <c r="F1544" s="6"/>
      <c r="H1544" s="6"/>
      <c r="I1544" s="6"/>
      <c r="J1544" s="6"/>
      <c r="L1544" s="7"/>
      <c r="M1544" s="7"/>
      <c r="N1544" s="7"/>
      <c r="O1544" s="7"/>
      <c r="P1544" s="7"/>
      <c r="Q1544" s="7"/>
      <c r="R1544" s="7"/>
      <c r="S1544" s="7"/>
    </row>
    <row r="1545" spans="1:19" s="5" customFormat="1" x14ac:dyDescent="0.2">
      <c r="A1545" s="60"/>
      <c r="B1545" s="4"/>
      <c r="D1545" s="6"/>
      <c r="E1545" s="6"/>
      <c r="F1545" s="6"/>
      <c r="H1545" s="6"/>
      <c r="I1545" s="6"/>
      <c r="J1545" s="6"/>
      <c r="L1545" s="7"/>
      <c r="M1545" s="7"/>
      <c r="N1545" s="7"/>
      <c r="O1545" s="7"/>
      <c r="P1545" s="7"/>
      <c r="Q1545" s="7"/>
      <c r="R1545" s="7"/>
      <c r="S1545" s="7"/>
    </row>
    <row r="1546" spans="1:19" s="5" customFormat="1" x14ac:dyDescent="0.2">
      <c r="A1546" s="60"/>
      <c r="B1546" s="4"/>
      <c r="D1546" s="6"/>
      <c r="F1546" s="6"/>
      <c r="H1546" s="6"/>
      <c r="I1546" s="6"/>
      <c r="L1546" s="7"/>
      <c r="M1546" s="7"/>
      <c r="N1546" s="7"/>
      <c r="O1546" s="7"/>
      <c r="P1546" s="7"/>
      <c r="Q1546" s="7"/>
      <c r="R1546" s="7"/>
      <c r="S1546" s="7"/>
    </row>
    <row r="1547" spans="1:19" s="5" customFormat="1" x14ac:dyDescent="0.2">
      <c r="A1547" s="60"/>
      <c r="B1547" s="4"/>
      <c r="E1547" s="6"/>
      <c r="F1547" s="6"/>
      <c r="H1547" s="6"/>
      <c r="I1547" s="6"/>
      <c r="J1547" s="6"/>
      <c r="L1547" s="7"/>
      <c r="M1547" s="7"/>
      <c r="N1547" s="7"/>
      <c r="O1547" s="7"/>
      <c r="P1547" s="7"/>
      <c r="Q1547" s="7"/>
      <c r="R1547" s="7"/>
      <c r="S1547" s="7"/>
    </row>
    <row r="1548" spans="1:19" s="5" customFormat="1" x14ac:dyDescent="0.2">
      <c r="A1548" s="60"/>
      <c r="B1548" s="4"/>
      <c r="D1548" s="6"/>
      <c r="F1548" s="6"/>
      <c r="H1548" s="6"/>
      <c r="I1548" s="6"/>
      <c r="L1548" s="7"/>
      <c r="M1548" s="7"/>
      <c r="N1548" s="7"/>
      <c r="O1548" s="7"/>
      <c r="P1548" s="7"/>
      <c r="Q1548" s="7"/>
      <c r="R1548" s="7"/>
      <c r="S1548" s="7"/>
    </row>
    <row r="1549" spans="1:19" s="5" customFormat="1" x14ac:dyDescent="0.2">
      <c r="A1549" s="60"/>
      <c r="B1549" s="4"/>
      <c r="E1549" s="6"/>
      <c r="F1549" s="6"/>
      <c r="H1549" s="6"/>
      <c r="I1549" s="6"/>
      <c r="J1549" s="6"/>
      <c r="L1549" s="7"/>
      <c r="M1549" s="7"/>
      <c r="N1549" s="7"/>
      <c r="O1549" s="7"/>
      <c r="P1549" s="7"/>
      <c r="Q1549" s="7"/>
      <c r="R1549" s="7"/>
      <c r="S1549" s="7"/>
    </row>
    <row r="1550" spans="1:19" s="5" customFormat="1" x14ac:dyDescent="0.2">
      <c r="A1550" s="60"/>
      <c r="B1550" s="4"/>
      <c r="D1550" s="6"/>
      <c r="F1550" s="6"/>
      <c r="H1550" s="6"/>
      <c r="I1550" s="6"/>
      <c r="L1550" s="7"/>
      <c r="M1550" s="7"/>
      <c r="N1550" s="7"/>
      <c r="O1550" s="7"/>
      <c r="P1550" s="7"/>
      <c r="Q1550" s="7"/>
      <c r="R1550" s="7"/>
      <c r="S1550" s="7"/>
    </row>
    <row r="1551" spans="1:19" s="5" customFormat="1" x14ac:dyDescent="0.2">
      <c r="A1551" s="60"/>
      <c r="B1551" s="4"/>
      <c r="F1551" s="6"/>
      <c r="H1551" s="6"/>
      <c r="I1551" s="6"/>
      <c r="L1551" s="7"/>
      <c r="M1551" s="7"/>
      <c r="N1551" s="7"/>
      <c r="O1551" s="7"/>
      <c r="P1551" s="7"/>
      <c r="Q1551" s="7"/>
      <c r="R1551" s="7"/>
      <c r="S1551" s="7"/>
    </row>
    <row r="1552" spans="1:19" s="5" customFormat="1" x14ac:dyDescent="0.2">
      <c r="A1552" s="60"/>
      <c r="B1552" s="4"/>
      <c r="E1552" s="6"/>
      <c r="F1552" s="6"/>
      <c r="H1552" s="6"/>
      <c r="I1552" s="6"/>
      <c r="J1552" s="6"/>
      <c r="L1552" s="7"/>
      <c r="M1552" s="7"/>
      <c r="N1552" s="7"/>
      <c r="O1552" s="7"/>
      <c r="P1552" s="7"/>
      <c r="Q1552" s="7"/>
      <c r="R1552" s="7"/>
      <c r="S1552" s="7"/>
    </row>
    <row r="1553" spans="1:19" s="5" customFormat="1" x14ac:dyDescent="0.2">
      <c r="A1553" s="60"/>
      <c r="B1553" s="4"/>
      <c r="D1553" s="6"/>
      <c r="E1553" s="6"/>
      <c r="F1553" s="6"/>
      <c r="H1553" s="6"/>
      <c r="I1553" s="6"/>
      <c r="J1553" s="6"/>
      <c r="L1553" s="7"/>
      <c r="M1553" s="7"/>
      <c r="N1553" s="7"/>
      <c r="O1553" s="7"/>
      <c r="P1553" s="7"/>
      <c r="Q1553" s="7"/>
      <c r="R1553" s="7"/>
      <c r="S1553" s="7"/>
    </row>
    <row r="1554" spans="1:19" s="5" customFormat="1" x14ac:dyDescent="0.2">
      <c r="A1554" s="60"/>
      <c r="B1554" s="4"/>
      <c r="D1554" s="6"/>
      <c r="F1554" s="6"/>
      <c r="H1554" s="6"/>
      <c r="I1554" s="6"/>
      <c r="L1554" s="7"/>
      <c r="M1554" s="7"/>
      <c r="N1554" s="7"/>
      <c r="O1554" s="7"/>
      <c r="P1554" s="7"/>
      <c r="Q1554" s="7"/>
      <c r="R1554" s="7"/>
      <c r="S1554" s="7"/>
    </row>
    <row r="1555" spans="1:19" s="5" customFormat="1" x14ac:dyDescent="0.2">
      <c r="A1555" s="60"/>
      <c r="B1555" s="4"/>
      <c r="E1555" s="6"/>
      <c r="F1555" s="6"/>
      <c r="H1555" s="6"/>
      <c r="I1555" s="6"/>
      <c r="J1555" s="6"/>
      <c r="L1555" s="7"/>
      <c r="M1555" s="7"/>
      <c r="N1555" s="7"/>
      <c r="O1555" s="7"/>
      <c r="P1555" s="7"/>
      <c r="Q1555" s="7"/>
      <c r="R1555" s="7"/>
      <c r="S1555" s="7"/>
    </row>
    <row r="1556" spans="1:19" s="5" customFormat="1" x14ac:dyDescent="0.2">
      <c r="A1556" s="60"/>
      <c r="B1556" s="4"/>
      <c r="D1556" s="6"/>
      <c r="E1556" s="6"/>
      <c r="F1556" s="6"/>
      <c r="H1556" s="6"/>
      <c r="I1556" s="6"/>
      <c r="J1556" s="6"/>
      <c r="L1556" s="7"/>
      <c r="M1556" s="7"/>
      <c r="N1556" s="7"/>
      <c r="O1556" s="7"/>
      <c r="P1556" s="7"/>
      <c r="Q1556" s="7"/>
      <c r="R1556" s="7"/>
      <c r="S1556" s="7"/>
    </row>
    <row r="1557" spans="1:19" s="5" customFormat="1" x14ac:dyDescent="0.2">
      <c r="A1557" s="60"/>
      <c r="B1557" s="4"/>
      <c r="D1557" s="6"/>
      <c r="F1557" s="6"/>
      <c r="H1557" s="6"/>
      <c r="I1557" s="6"/>
      <c r="L1557" s="7"/>
      <c r="M1557" s="7"/>
      <c r="N1557" s="7"/>
      <c r="O1557" s="7"/>
      <c r="P1557" s="7"/>
      <c r="Q1557" s="7"/>
      <c r="R1557" s="7"/>
      <c r="S1557" s="7"/>
    </row>
    <row r="1558" spans="1:19" s="5" customFormat="1" x14ac:dyDescent="0.2">
      <c r="A1558" s="60"/>
      <c r="B1558" s="4"/>
      <c r="F1558" s="6"/>
      <c r="H1558" s="6"/>
      <c r="I1558" s="6"/>
      <c r="L1558" s="7"/>
      <c r="M1558" s="7"/>
      <c r="N1558" s="7"/>
      <c r="O1558" s="7"/>
      <c r="P1558" s="7"/>
      <c r="Q1558" s="7"/>
      <c r="R1558" s="7"/>
      <c r="S1558" s="7"/>
    </row>
    <row r="1559" spans="1:19" s="5" customFormat="1" x14ac:dyDescent="0.2">
      <c r="A1559" s="60"/>
      <c r="B1559" s="4"/>
      <c r="F1559" s="6"/>
      <c r="H1559" s="6"/>
      <c r="I1559" s="6"/>
      <c r="L1559" s="7"/>
      <c r="M1559" s="7"/>
      <c r="N1559" s="7"/>
      <c r="O1559" s="7"/>
      <c r="P1559" s="7"/>
      <c r="Q1559" s="7"/>
      <c r="R1559" s="7"/>
      <c r="S1559" s="7"/>
    </row>
    <row r="1560" spans="1:19" s="5" customFormat="1" x14ac:dyDescent="0.2">
      <c r="A1560" s="60"/>
      <c r="B1560" s="4"/>
      <c r="E1560" s="6"/>
      <c r="F1560" s="6"/>
      <c r="H1560" s="6"/>
      <c r="I1560" s="6"/>
      <c r="J1560" s="6"/>
      <c r="L1560" s="7"/>
      <c r="M1560" s="7"/>
      <c r="N1560" s="7"/>
      <c r="O1560" s="7"/>
      <c r="P1560" s="7"/>
      <c r="Q1560" s="7"/>
      <c r="R1560" s="7"/>
      <c r="S1560" s="7"/>
    </row>
    <row r="1561" spans="1:19" s="5" customFormat="1" x14ac:dyDescent="0.2">
      <c r="A1561" s="60"/>
      <c r="B1561" s="4"/>
      <c r="D1561" s="6"/>
      <c r="E1561" s="6"/>
      <c r="F1561" s="6"/>
      <c r="H1561" s="6"/>
      <c r="I1561" s="6"/>
      <c r="J1561" s="6"/>
      <c r="L1561" s="7"/>
      <c r="M1561" s="7"/>
      <c r="N1561" s="7"/>
      <c r="O1561" s="7"/>
      <c r="P1561" s="7"/>
      <c r="Q1561" s="7"/>
      <c r="R1561" s="7"/>
      <c r="S1561" s="7"/>
    </row>
    <row r="1562" spans="1:19" s="5" customFormat="1" x14ac:dyDescent="0.2">
      <c r="A1562" s="60"/>
      <c r="B1562" s="4"/>
      <c r="D1562" s="6"/>
      <c r="F1562" s="6"/>
      <c r="H1562" s="6"/>
      <c r="I1562" s="6"/>
      <c r="L1562" s="7"/>
      <c r="M1562" s="7"/>
      <c r="N1562" s="7"/>
      <c r="O1562" s="7"/>
      <c r="P1562" s="7"/>
      <c r="Q1562" s="7"/>
      <c r="R1562" s="7"/>
      <c r="S1562" s="7"/>
    </row>
    <row r="1563" spans="1:19" s="5" customFormat="1" x14ac:dyDescent="0.2">
      <c r="A1563" s="60"/>
      <c r="B1563" s="4"/>
      <c r="E1563" s="6"/>
      <c r="F1563" s="6"/>
      <c r="H1563" s="6"/>
      <c r="I1563" s="6"/>
      <c r="J1563" s="6"/>
      <c r="L1563" s="7"/>
      <c r="M1563" s="7"/>
      <c r="N1563" s="7"/>
      <c r="O1563" s="7"/>
      <c r="P1563" s="7"/>
      <c r="Q1563" s="7"/>
      <c r="R1563" s="7"/>
      <c r="S1563" s="7"/>
    </row>
    <row r="1564" spans="1:19" s="5" customFormat="1" x14ac:dyDescent="0.2">
      <c r="A1564" s="60"/>
      <c r="B1564" s="4"/>
      <c r="D1564" s="6"/>
      <c r="E1564" s="6"/>
      <c r="F1564" s="6"/>
      <c r="H1564" s="6"/>
      <c r="I1564" s="6"/>
      <c r="J1564" s="6"/>
      <c r="L1564" s="7"/>
      <c r="M1564" s="7"/>
      <c r="N1564" s="7"/>
      <c r="O1564" s="7"/>
      <c r="P1564" s="7"/>
      <c r="Q1564" s="7"/>
      <c r="R1564" s="7"/>
      <c r="S1564" s="7"/>
    </row>
    <row r="1565" spans="1:19" s="5" customFormat="1" x14ac:dyDescent="0.2">
      <c r="A1565" s="60"/>
      <c r="B1565" s="4"/>
      <c r="D1565" s="6"/>
      <c r="E1565" s="6"/>
      <c r="F1565" s="6"/>
      <c r="H1565" s="6"/>
      <c r="I1565" s="6"/>
      <c r="J1565" s="6"/>
      <c r="L1565" s="7"/>
      <c r="M1565" s="7"/>
      <c r="N1565" s="7"/>
      <c r="O1565" s="7"/>
      <c r="P1565" s="7"/>
      <c r="Q1565" s="7"/>
      <c r="R1565" s="7"/>
      <c r="S1565" s="7"/>
    </row>
    <row r="1566" spans="1:19" s="5" customFormat="1" x14ac:dyDescent="0.2">
      <c r="A1566" s="60"/>
      <c r="B1566" s="4"/>
      <c r="D1566" s="6"/>
      <c r="E1566" s="6"/>
      <c r="F1566" s="6"/>
      <c r="H1566" s="6"/>
      <c r="I1566" s="6"/>
      <c r="J1566" s="6"/>
      <c r="L1566" s="7"/>
      <c r="M1566" s="7"/>
      <c r="N1566" s="7"/>
      <c r="O1566" s="7"/>
      <c r="P1566" s="7"/>
      <c r="Q1566" s="7"/>
      <c r="R1566" s="7"/>
      <c r="S1566" s="7"/>
    </row>
    <row r="1567" spans="1:19" s="5" customFormat="1" x14ac:dyDescent="0.2">
      <c r="A1567" s="60"/>
      <c r="B1567" s="4"/>
      <c r="D1567" s="6"/>
      <c r="F1567" s="6"/>
      <c r="H1567" s="6"/>
      <c r="I1567" s="6"/>
      <c r="L1567" s="7"/>
      <c r="M1567" s="7"/>
      <c r="N1567" s="7"/>
      <c r="O1567" s="7"/>
      <c r="P1567" s="7"/>
      <c r="Q1567" s="7"/>
      <c r="R1567" s="7"/>
      <c r="S1567" s="7"/>
    </row>
    <row r="1568" spans="1:19" s="5" customFormat="1" x14ac:dyDescent="0.2">
      <c r="A1568" s="60"/>
      <c r="B1568" s="4"/>
      <c r="E1568" s="6"/>
      <c r="F1568" s="6"/>
      <c r="H1568" s="6"/>
      <c r="I1568" s="6"/>
      <c r="J1568" s="6"/>
      <c r="L1568" s="7"/>
      <c r="M1568" s="7"/>
      <c r="N1568" s="7"/>
      <c r="O1568" s="7"/>
      <c r="P1568" s="7"/>
      <c r="Q1568" s="7"/>
      <c r="R1568" s="7"/>
      <c r="S1568" s="7"/>
    </row>
    <row r="1569" spans="1:19" s="5" customFormat="1" x14ac:dyDescent="0.2">
      <c r="A1569" s="60"/>
      <c r="B1569" s="4"/>
      <c r="D1569" s="6"/>
      <c r="F1569" s="6"/>
      <c r="H1569" s="6"/>
      <c r="I1569" s="6"/>
      <c r="L1569" s="7"/>
      <c r="M1569" s="7"/>
      <c r="N1569" s="7"/>
      <c r="O1569" s="7"/>
      <c r="P1569" s="7"/>
      <c r="Q1569" s="7"/>
      <c r="R1569" s="7"/>
      <c r="S1569" s="7"/>
    </row>
    <row r="1570" spans="1:19" s="5" customFormat="1" x14ac:dyDescent="0.2">
      <c r="A1570" s="60"/>
      <c r="B1570" s="4"/>
      <c r="E1570" s="6"/>
      <c r="F1570" s="6"/>
      <c r="H1570" s="6"/>
      <c r="I1570" s="6"/>
      <c r="J1570" s="6"/>
      <c r="L1570" s="7"/>
      <c r="M1570" s="7"/>
      <c r="N1570" s="7"/>
      <c r="O1570" s="7"/>
      <c r="P1570" s="7"/>
      <c r="Q1570" s="7"/>
      <c r="R1570" s="7"/>
      <c r="S1570" s="7"/>
    </row>
    <row r="1571" spans="1:19" s="5" customFormat="1" x14ac:dyDescent="0.2">
      <c r="A1571" s="60"/>
      <c r="B1571" s="4"/>
      <c r="D1571" s="6"/>
      <c r="E1571" s="6"/>
      <c r="F1571" s="6"/>
      <c r="H1571" s="6"/>
      <c r="I1571" s="6"/>
      <c r="J1571" s="6"/>
      <c r="L1571" s="7"/>
      <c r="M1571" s="7"/>
      <c r="N1571" s="7"/>
      <c r="O1571" s="7"/>
      <c r="P1571" s="7"/>
      <c r="Q1571" s="7"/>
      <c r="R1571" s="7"/>
      <c r="S1571" s="7"/>
    </row>
    <row r="1572" spans="1:19" s="5" customFormat="1" x14ac:dyDescent="0.2">
      <c r="A1572" s="60"/>
      <c r="B1572" s="4"/>
      <c r="D1572" s="6"/>
      <c r="F1572" s="6"/>
      <c r="H1572" s="6"/>
      <c r="I1572" s="6"/>
      <c r="L1572" s="7"/>
      <c r="M1572" s="7"/>
      <c r="N1572" s="7"/>
      <c r="O1572" s="7"/>
      <c r="P1572" s="7"/>
      <c r="Q1572" s="7"/>
      <c r="R1572" s="7"/>
      <c r="S1572" s="7"/>
    </row>
    <row r="1573" spans="1:19" s="5" customFormat="1" x14ac:dyDescent="0.2">
      <c r="A1573" s="60"/>
      <c r="B1573" s="4"/>
      <c r="E1573" s="6"/>
      <c r="F1573" s="6"/>
      <c r="H1573" s="6"/>
      <c r="I1573" s="6"/>
      <c r="J1573" s="6"/>
      <c r="L1573" s="7"/>
      <c r="M1573" s="7"/>
      <c r="N1573" s="7"/>
      <c r="O1573" s="7"/>
      <c r="P1573" s="7"/>
      <c r="Q1573" s="7"/>
      <c r="R1573" s="7"/>
      <c r="S1573" s="7"/>
    </row>
    <row r="1574" spans="1:19" s="5" customFormat="1" x14ac:dyDescent="0.2">
      <c r="A1574" s="60"/>
      <c r="B1574" s="4"/>
      <c r="D1574" s="6"/>
      <c r="F1574" s="6"/>
      <c r="H1574" s="6"/>
      <c r="I1574" s="6"/>
      <c r="L1574" s="7"/>
      <c r="M1574" s="7"/>
      <c r="N1574" s="7"/>
      <c r="O1574" s="7"/>
      <c r="P1574" s="7"/>
      <c r="Q1574" s="7"/>
      <c r="R1574" s="7"/>
      <c r="S1574" s="7"/>
    </row>
    <row r="1575" spans="1:19" s="5" customFormat="1" x14ac:dyDescent="0.2">
      <c r="A1575" s="60"/>
      <c r="B1575" s="4"/>
      <c r="F1575" s="6"/>
      <c r="H1575" s="6"/>
      <c r="I1575" s="6"/>
      <c r="L1575" s="7"/>
      <c r="M1575" s="7"/>
      <c r="N1575" s="7"/>
      <c r="O1575" s="7"/>
      <c r="P1575" s="7"/>
      <c r="Q1575" s="7"/>
      <c r="R1575" s="7"/>
      <c r="S1575" s="7"/>
    </row>
    <row r="1576" spans="1:19" s="5" customFormat="1" x14ac:dyDescent="0.2">
      <c r="A1576" s="60"/>
      <c r="B1576" s="4"/>
      <c r="E1576" s="6"/>
      <c r="F1576" s="6"/>
      <c r="H1576" s="6"/>
      <c r="I1576" s="6"/>
      <c r="J1576" s="6"/>
      <c r="L1576" s="7"/>
      <c r="M1576" s="7"/>
      <c r="N1576" s="7"/>
      <c r="O1576" s="7"/>
      <c r="P1576" s="7"/>
      <c r="Q1576" s="7"/>
      <c r="R1576" s="7"/>
      <c r="S1576" s="7"/>
    </row>
    <row r="1577" spans="1:19" s="5" customFormat="1" x14ac:dyDescent="0.2">
      <c r="A1577" s="60"/>
      <c r="B1577" s="4"/>
      <c r="D1577" s="6"/>
      <c r="E1577" s="6"/>
      <c r="F1577" s="6"/>
      <c r="H1577" s="6"/>
      <c r="I1577" s="6"/>
      <c r="J1577" s="6"/>
      <c r="L1577" s="7"/>
      <c r="M1577" s="7"/>
      <c r="N1577" s="7"/>
      <c r="O1577" s="7"/>
      <c r="P1577" s="7"/>
      <c r="Q1577" s="7"/>
      <c r="R1577" s="7"/>
      <c r="S1577" s="7"/>
    </row>
    <row r="1578" spans="1:19" s="5" customFormat="1" x14ac:dyDescent="0.2">
      <c r="A1578" s="60"/>
      <c r="B1578" s="4"/>
      <c r="D1578" s="6"/>
      <c r="E1578" s="6"/>
      <c r="F1578" s="6"/>
      <c r="H1578" s="6"/>
      <c r="I1578" s="6"/>
      <c r="J1578" s="6"/>
      <c r="L1578" s="7"/>
      <c r="M1578" s="7"/>
      <c r="N1578" s="7"/>
      <c r="O1578" s="7"/>
      <c r="P1578" s="7"/>
      <c r="Q1578" s="7"/>
      <c r="R1578" s="7"/>
      <c r="S1578" s="7"/>
    </row>
    <row r="1579" spans="1:19" s="5" customFormat="1" x14ac:dyDescent="0.2">
      <c r="A1579" s="60"/>
      <c r="B1579" s="4"/>
      <c r="D1579" s="6"/>
      <c r="E1579" s="6"/>
      <c r="F1579" s="6"/>
      <c r="H1579" s="6"/>
      <c r="I1579" s="6"/>
      <c r="J1579" s="6"/>
      <c r="L1579" s="7"/>
      <c r="M1579" s="7"/>
      <c r="N1579" s="7"/>
      <c r="O1579" s="7"/>
      <c r="P1579" s="7"/>
      <c r="Q1579" s="7"/>
      <c r="R1579" s="7"/>
      <c r="S1579" s="7"/>
    </row>
    <row r="1580" spans="1:19" s="5" customFormat="1" x14ac:dyDescent="0.2">
      <c r="A1580" s="7"/>
      <c r="B1580" s="4"/>
      <c r="D1580" s="6"/>
      <c r="E1580" s="6"/>
      <c r="F1580" s="6"/>
      <c r="H1580" s="6"/>
      <c r="I1580" s="6"/>
      <c r="J1580" s="6"/>
      <c r="L1580" s="7"/>
      <c r="M1580" s="7"/>
      <c r="N1580" s="7"/>
      <c r="O1580" s="7"/>
      <c r="P1580" s="7"/>
      <c r="Q1580" s="7"/>
      <c r="R1580" s="7"/>
      <c r="S1580" s="7"/>
    </row>
    <row r="1583" spans="1:19" s="5" customFormat="1" x14ac:dyDescent="0.2">
      <c r="A1583" s="7"/>
      <c r="B1583" s="4"/>
      <c r="D1583" s="6"/>
      <c r="E1583" s="6"/>
      <c r="F1583" s="6"/>
      <c r="H1583" s="6"/>
      <c r="I1583" s="6"/>
      <c r="J1583" s="6"/>
      <c r="L1583" s="7"/>
      <c r="M1583" s="7"/>
      <c r="N1583" s="7"/>
      <c r="O1583" s="7"/>
      <c r="P1583" s="7"/>
      <c r="Q1583" s="7"/>
      <c r="R1583" s="7"/>
      <c r="S1583" s="7"/>
    </row>
    <row r="1584" spans="1:19" s="5" customFormat="1" x14ac:dyDescent="0.2">
      <c r="A1584" s="7"/>
      <c r="B1584" s="4"/>
      <c r="D1584" s="6"/>
      <c r="E1584" s="6"/>
      <c r="F1584" s="6"/>
      <c r="H1584" s="6"/>
      <c r="I1584" s="6"/>
      <c r="J1584" s="6"/>
      <c r="L1584" s="7"/>
      <c r="M1584" s="7"/>
      <c r="N1584" s="7"/>
      <c r="O1584" s="7"/>
      <c r="P1584" s="7"/>
      <c r="Q1584" s="7"/>
      <c r="R1584" s="7"/>
      <c r="S1584" s="7"/>
    </row>
    <row r="1585" spans="1:19" s="5" customFormat="1" x14ac:dyDescent="0.2">
      <c r="A1585" s="7"/>
      <c r="B1585" s="4"/>
      <c r="D1585" s="6"/>
      <c r="E1585" s="6"/>
      <c r="F1585" s="6"/>
      <c r="H1585" s="6"/>
      <c r="I1585" s="6"/>
      <c r="J1585" s="6"/>
      <c r="L1585" s="7"/>
      <c r="M1585" s="7"/>
      <c r="N1585" s="7"/>
      <c r="O1585" s="7"/>
      <c r="P1585" s="7"/>
      <c r="Q1585" s="7"/>
      <c r="R1585" s="7"/>
      <c r="S1585" s="7"/>
    </row>
    <row r="1587" spans="1:19" s="5" customFormat="1" x14ac:dyDescent="0.2">
      <c r="A1587" s="7"/>
      <c r="B1587" s="4"/>
      <c r="D1587" s="6"/>
      <c r="F1587" s="6"/>
      <c r="H1587" s="6"/>
      <c r="I1587" s="6"/>
      <c r="L1587" s="7"/>
      <c r="M1587" s="7"/>
      <c r="N1587" s="7"/>
      <c r="O1587" s="7"/>
      <c r="P1587" s="7"/>
      <c r="Q1587" s="7"/>
      <c r="R1587" s="7"/>
      <c r="S1587" s="7"/>
    </row>
    <row r="1588" spans="1:19" s="5" customFormat="1" x14ac:dyDescent="0.2">
      <c r="A1588" s="7"/>
      <c r="B1588" s="4"/>
      <c r="E1588" s="6"/>
      <c r="F1588" s="6"/>
      <c r="H1588" s="6"/>
      <c r="I1588" s="6"/>
      <c r="J1588" s="6"/>
      <c r="L1588" s="7"/>
      <c r="M1588" s="7"/>
      <c r="N1588" s="7"/>
      <c r="O1588" s="7"/>
      <c r="P1588" s="7"/>
      <c r="Q1588" s="7"/>
      <c r="R1588" s="7"/>
      <c r="S1588" s="7"/>
    </row>
    <row r="1589" spans="1:19" s="5" customFormat="1" x14ac:dyDescent="0.2">
      <c r="A1589" s="7"/>
      <c r="B1589" s="4"/>
      <c r="D1589" s="6"/>
      <c r="F1589" s="6"/>
      <c r="H1589" s="6"/>
      <c r="I1589" s="6"/>
      <c r="L1589" s="7"/>
      <c r="M1589" s="7"/>
      <c r="N1589" s="7"/>
      <c r="O1589" s="7"/>
      <c r="P1589" s="7"/>
      <c r="Q1589" s="7"/>
      <c r="R1589" s="7"/>
      <c r="S1589" s="7"/>
    </row>
    <row r="1590" spans="1:19" s="5" customFormat="1" x14ac:dyDescent="0.2">
      <c r="A1590" s="7"/>
      <c r="B1590" s="4"/>
      <c r="E1590" s="6"/>
      <c r="F1590" s="6"/>
      <c r="H1590" s="6"/>
      <c r="I1590" s="6"/>
      <c r="J1590" s="6"/>
      <c r="L1590" s="7"/>
      <c r="M1590" s="7"/>
      <c r="N1590" s="7"/>
      <c r="O1590" s="7"/>
      <c r="P1590" s="7"/>
      <c r="Q1590" s="7"/>
      <c r="R1590" s="7"/>
      <c r="S1590" s="7"/>
    </row>
    <row r="1591" spans="1:19" s="5" customFormat="1" x14ac:dyDescent="0.2">
      <c r="A1591" s="7"/>
      <c r="B1591" s="4"/>
      <c r="D1591" s="6"/>
      <c r="F1591" s="6"/>
      <c r="H1591" s="6"/>
      <c r="I1591" s="6"/>
      <c r="L1591" s="7"/>
      <c r="M1591" s="7"/>
      <c r="N1591" s="7"/>
      <c r="O1591" s="7"/>
      <c r="P1591" s="7"/>
      <c r="Q1591" s="7"/>
      <c r="R1591" s="7"/>
      <c r="S1591" s="7"/>
    </row>
    <row r="1592" spans="1:19" s="5" customFormat="1" x14ac:dyDescent="0.2">
      <c r="A1592" s="7"/>
      <c r="B1592" s="4"/>
      <c r="E1592" s="6"/>
      <c r="F1592" s="6"/>
      <c r="H1592" s="6"/>
      <c r="I1592" s="6"/>
      <c r="J1592" s="6"/>
      <c r="L1592" s="7"/>
      <c r="M1592" s="7"/>
      <c r="N1592" s="7"/>
      <c r="O1592" s="7"/>
      <c r="P1592" s="7"/>
      <c r="Q1592" s="7"/>
      <c r="R1592" s="7"/>
      <c r="S1592" s="7"/>
    </row>
    <row r="1593" spans="1:19" s="5" customFormat="1" x14ac:dyDescent="0.2">
      <c r="A1593" s="7"/>
      <c r="B1593" s="4"/>
      <c r="D1593" s="6"/>
      <c r="F1593" s="6"/>
      <c r="H1593" s="6"/>
      <c r="I1593" s="6"/>
      <c r="L1593" s="7"/>
      <c r="M1593" s="7"/>
      <c r="N1593" s="7"/>
      <c r="O1593" s="7"/>
      <c r="P1593" s="7"/>
      <c r="Q1593" s="7"/>
      <c r="R1593" s="7"/>
      <c r="S1593" s="7"/>
    </row>
    <row r="1594" spans="1:19" s="5" customFormat="1" x14ac:dyDescent="0.2">
      <c r="A1594" s="7"/>
      <c r="B1594" s="4"/>
      <c r="F1594" s="6"/>
      <c r="H1594" s="6"/>
      <c r="I1594" s="6"/>
      <c r="L1594" s="7"/>
      <c r="M1594" s="7"/>
      <c r="N1594" s="7"/>
      <c r="O1594" s="7"/>
      <c r="P1594" s="7"/>
      <c r="Q1594" s="7"/>
      <c r="R1594" s="7"/>
      <c r="S1594" s="7"/>
    </row>
    <row r="1595" spans="1:19" s="5" customFormat="1" x14ac:dyDescent="0.2">
      <c r="A1595" s="7"/>
      <c r="B1595" s="4"/>
      <c r="E1595" s="6"/>
      <c r="F1595" s="6"/>
      <c r="H1595" s="6"/>
      <c r="I1595" s="6"/>
      <c r="J1595" s="6"/>
      <c r="L1595" s="7"/>
      <c r="M1595" s="7"/>
      <c r="N1595" s="7"/>
      <c r="O1595" s="7"/>
      <c r="P1595" s="7"/>
      <c r="Q1595" s="7"/>
      <c r="R1595" s="7"/>
      <c r="S1595" s="7"/>
    </row>
    <row r="1596" spans="1:19" s="5" customFormat="1" x14ac:dyDescent="0.2">
      <c r="A1596" s="7"/>
      <c r="B1596" s="4"/>
      <c r="D1596" s="6"/>
      <c r="F1596" s="6"/>
      <c r="H1596" s="6"/>
      <c r="I1596" s="6"/>
      <c r="L1596" s="7"/>
      <c r="M1596" s="7"/>
      <c r="N1596" s="7"/>
      <c r="O1596" s="7"/>
      <c r="P1596" s="7"/>
      <c r="Q1596" s="7"/>
      <c r="R1596" s="7"/>
      <c r="S1596" s="7"/>
    </row>
    <row r="1597" spans="1:19" s="5" customFormat="1" x14ac:dyDescent="0.2">
      <c r="A1597" s="7"/>
      <c r="B1597" s="4"/>
      <c r="F1597" s="6"/>
      <c r="H1597" s="6"/>
      <c r="I1597" s="6"/>
      <c r="L1597" s="7"/>
      <c r="M1597" s="7"/>
      <c r="N1597" s="7"/>
      <c r="O1597" s="7"/>
      <c r="P1597" s="7"/>
      <c r="Q1597" s="7"/>
      <c r="R1597" s="7"/>
      <c r="S1597" s="7"/>
    </row>
    <row r="1598" spans="1:19" s="5" customFormat="1" x14ac:dyDescent="0.2">
      <c r="A1598" s="7"/>
      <c r="B1598" s="4"/>
      <c r="E1598" s="6"/>
      <c r="F1598" s="6"/>
      <c r="H1598" s="6"/>
      <c r="I1598" s="6"/>
      <c r="J1598" s="6"/>
      <c r="L1598" s="7"/>
      <c r="M1598" s="7"/>
      <c r="N1598" s="7"/>
      <c r="O1598" s="7"/>
      <c r="P1598" s="7"/>
      <c r="Q1598" s="7"/>
      <c r="R1598" s="7"/>
      <c r="S1598" s="7"/>
    </row>
    <row r="1600" spans="1:19" s="5" customFormat="1" x14ac:dyDescent="0.2">
      <c r="A1600" s="7"/>
      <c r="B1600" s="4"/>
      <c r="D1600" s="6"/>
      <c r="E1600" s="6"/>
      <c r="F1600" s="6"/>
      <c r="H1600" s="6"/>
      <c r="I1600" s="6"/>
      <c r="J1600" s="6"/>
      <c r="L1600" s="7"/>
      <c r="M1600" s="7"/>
      <c r="N1600" s="7"/>
      <c r="O1600" s="7"/>
      <c r="P1600" s="7"/>
      <c r="Q1600" s="7"/>
      <c r="R1600" s="7"/>
      <c r="S1600" s="7"/>
    </row>
    <row r="1601" spans="1:19" s="5" customFormat="1" x14ac:dyDescent="0.2">
      <c r="A1601" s="7"/>
      <c r="B1601" s="4"/>
      <c r="D1601" s="6"/>
      <c r="E1601" s="6"/>
      <c r="F1601" s="6"/>
      <c r="H1601" s="6"/>
      <c r="I1601" s="6"/>
      <c r="J1601" s="6"/>
      <c r="L1601" s="7"/>
      <c r="M1601" s="7"/>
      <c r="N1601" s="7"/>
      <c r="O1601" s="7"/>
      <c r="P1601" s="7"/>
      <c r="Q1601" s="7"/>
      <c r="R1601" s="7"/>
      <c r="S1601" s="7"/>
    </row>
    <row r="1604" spans="1:19" s="5" customFormat="1" x14ac:dyDescent="0.2">
      <c r="A1604" s="7"/>
      <c r="B1604" s="4"/>
      <c r="D1604" s="6"/>
      <c r="F1604" s="6"/>
      <c r="H1604" s="6"/>
      <c r="I1604" s="6"/>
      <c r="L1604" s="7"/>
      <c r="M1604" s="7"/>
      <c r="N1604" s="7"/>
      <c r="O1604" s="7"/>
      <c r="P1604" s="7"/>
      <c r="Q1604" s="7"/>
      <c r="R1604" s="7"/>
      <c r="S1604" s="7"/>
    </row>
    <row r="1605" spans="1:19" s="5" customFormat="1" x14ac:dyDescent="0.2">
      <c r="A1605" s="7"/>
      <c r="B1605" s="4"/>
      <c r="E1605" s="6"/>
      <c r="F1605" s="6"/>
      <c r="H1605" s="6"/>
      <c r="I1605" s="6"/>
      <c r="J1605" s="6"/>
      <c r="L1605" s="7"/>
      <c r="M1605" s="7"/>
      <c r="N1605" s="7"/>
      <c r="O1605" s="7"/>
      <c r="P1605" s="7"/>
      <c r="Q1605" s="7"/>
      <c r="R1605" s="7"/>
      <c r="S1605" s="7"/>
    </row>
    <row r="1613" spans="1:19" s="5" customFormat="1" x14ac:dyDescent="0.2">
      <c r="A1613" s="7"/>
      <c r="B1613" s="4"/>
      <c r="D1613" s="6"/>
      <c r="F1613" s="6"/>
      <c r="H1613" s="6"/>
      <c r="I1613" s="6"/>
      <c r="L1613" s="7"/>
      <c r="M1613" s="7"/>
      <c r="N1613" s="7"/>
      <c r="O1613" s="7"/>
      <c r="P1613" s="7"/>
      <c r="Q1613" s="7"/>
      <c r="R1613" s="7"/>
      <c r="S1613" s="7"/>
    </row>
    <row r="1614" spans="1:19" s="5" customFormat="1" x14ac:dyDescent="0.2">
      <c r="A1614" s="7"/>
      <c r="B1614" s="4"/>
      <c r="F1614" s="6"/>
      <c r="H1614" s="6"/>
      <c r="I1614" s="6"/>
      <c r="L1614" s="7"/>
      <c r="M1614" s="7"/>
      <c r="N1614" s="7"/>
      <c r="O1614" s="7"/>
      <c r="P1614" s="7"/>
      <c r="Q1614" s="7"/>
      <c r="R1614" s="7"/>
      <c r="S1614" s="7"/>
    </row>
    <row r="1615" spans="1:19" s="5" customFormat="1" x14ac:dyDescent="0.2">
      <c r="A1615" s="7"/>
      <c r="B1615" s="4"/>
      <c r="F1615" s="6"/>
      <c r="H1615" s="6"/>
      <c r="I1615" s="6"/>
      <c r="L1615" s="7"/>
      <c r="M1615" s="7"/>
      <c r="N1615" s="7"/>
      <c r="O1615" s="7"/>
      <c r="P1615" s="7"/>
      <c r="Q1615" s="7"/>
      <c r="R1615" s="7"/>
      <c r="S1615" s="7"/>
    </row>
    <row r="1616" spans="1:19" s="5" customFormat="1" x14ac:dyDescent="0.2">
      <c r="A1616" s="7"/>
      <c r="B1616" s="4"/>
      <c r="F1616" s="6"/>
      <c r="H1616" s="6"/>
      <c r="I1616" s="6"/>
      <c r="L1616" s="7"/>
      <c r="M1616" s="7"/>
      <c r="N1616" s="7"/>
      <c r="O1616" s="7"/>
      <c r="P1616" s="7"/>
      <c r="Q1616" s="7"/>
      <c r="R1616" s="7"/>
      <c r="S1616" s="7"/>
    </row>
    <row r="1617" spans="1:19" s="5" customFormat="1" x14ac:dyDescent="0.2">
      <c r="A1617" s="7"/>
      <c r="B1617" s="4"/>
      <c r="E1617" s="6"/>
      <c r="F1617" s="6"/>
      <c r="H1617" s="6"/>
      <c r="I1617" s="6"/>
      <c r="J1617" s="6"/>
      <c r="L1617" s="7"/>
      <c r="M1617" s="7"/>
      <c r="N1617" s="7"/>
      <c r="O1617" s="7"/>
      <c r="P1617" s="7"/>
      <c r="Q1617" s="7"/>
      <c r="R1617" s="7"/>
      <c r="S1617" s="7"/>
    </row>
    <row r="1619" spans="1:19" s="5" customFormat="1" x14ac:dyDescent="0.2">
      <c r="A1619" s="7"/>
      <c r="B1619" s="4"/>
      <c r="D1619" s="6"/>
      <c r="E1619" s="6"/>
      <c r="F1619" s="6"/>
      <c r="H1619" s="6"/>
      <c r="I1619" s="6"/>
      <c r="J1619" s="6"/>
      <c r="L1619" s="7"/>
      <c r="M1619" s="7"/>
      <c r="N1619" s="7"/>
      <c r="O1619" s="7"/>
      <c r="P1619" s="7"/>
      <c r="Q1619" s="7"/>
      <c r="R1619" s="7"/>
      <c r="S1619" s="7"/>
    </row>
    <row r="1620" spans="1:19" s="5" customFormat="1" x14ac:dyDescent="0.2">
      <c r="A1620" s="7"/>
      <c r="B1620" s="4"/>
      <c r="D1620" s="6"/>
      <c r="F1620" s="6"/>
      <c r="H1620" s="6"/>
      <c r="I1620" s="6"/>
      <c r="L1620" s="7"/>
      <c r="M1620" s="7"/>
      <c r="N1620" s="7"/>
      <c r="O1620" s="7"/>
      <c r="P1620" s="7"/>
      <c r="Q1620" s="7"/>
      <c r="R1620" s="7"/>
      <c r="S1620" s="7"/>
    </row>
    <row r="1621" spans="1:19" s="5" customFormat="1" x14ac:dyDescent="0.2">
      <c r="A1621" s="7"/>
      <c r="B1621" s="4"/>
      <c r="F1621" s="6"/>
      <c r="H1621" s="6"/>
      <c r="I1621" s="6"/>
      <c r="L1621" s="7"/>
      <c r="M1621" s="7"/>
      <c r="N1621" s="7"/>
      <c r="O1621" s="7"/>
      <c r="P1621" s="7"/>
      <c r="Q1621" s="7"/>
      <c r="R1621" s="7"/>
      <c r="S1621" s="7"/>
    </row>
    <row r="1622" spans="1:19" s="5" customFormat="1" x14ac:dyDescent="0.2">
      <c r="A1622" s="7"/>
      <c r="B1622" s="4"/>
      <c r="E1622" s="6"/>
      <c r="F1622" s="6"/>
      <c r="H1622" s="6"/>
      <c r="I1622" s="6"/>
      <c r="J1622" s="6"/>
      <c r="L1622" s="7"/>
      <c r="M1622" s="7"/>
      <c r="N1622" s="7"/>
      <c r="O1622" s="7"/>
      <c r="P1622" s="7"/>
      <c r="Q1622" s="7"/>
      <c r="R1622" s="7"/>
      <c r="S1622" s="7"/>
    </row>
    <row r="1623" spans="1:19" s="5" customFormat="1" x14ac:dyDescent="0.2">
      <c r="A1623" s="7"/>
      <c r="B1623" s="4"/>
      <c r="D1623" s="6"/>
      <c r="E1623" s="6"/>
      <c r="F1623" s="6"/>
      <c r="H1623" s="6"/>
      <c r="I1623" s="6"/>
      <c r="J1623" s="6"/>
      <c r="L1623" s="7"/>
      <c r="M1623" s="7"/>
      <c r="N1623" s="7"/>
      <c r="O1623" s="7"/>
      <c r="P1623" s="7"/>
      <c r="Q1623" s="7"/>
      <c r="R1623" s="7"/>
      <c r="S1623" s="7"/>
    </row>
    <row r="1630" spans="1:19" s="5" customFormat="1" x14ac:dyDescent="0.2">
      <c r="A1630" s="7"/>
      <c r="B1630" s="4"/>
      <c r="D1630" s="6"/>
      <c r="E1630" s="6"/>
      <c r="F1630" s="6"/>
      <c r="H1630" s="6"/>
      <c r="I1630" s="6"/>
      <c r="J1630" s="6"/>
      <c r="L1630" s="7"/>
      <c r="M1630" s="7"/>
      <c r="N1630" s="7"/>
      <c r="O1630" s="7"/>
      <c r="P1630" s="7"/>
      <c r="Q1630" s="7"/>
      <c r="R1630" s="7"/>
      <c r="S1630" s="7"/>
    </row>
    <row r="1631" spans="1:19" s="5" customFormat="1" x14ac:dyDescent="0.2">
      <c r="A1631" s="7"/>
      <c r="B1631" s="4"/>
      <c r="D1631" s="6"/>
      <c r="F1631" s="6"/>
      <c r="H1631" s="6"/>
      <c r="I1631" s="6"/>
      <c r="L1631" s="7"/>
      <c r="M1631" s="7"/>
      <c r="N1631" s="7"/>
      <c r="O1631" s="7"/>
      <c r="P1631" s="7"/>
      <c r="Q1631" s="7"/>
      <c r="R1631" s="7"/>
      <c r="S1631" s="7"/>
    </row>
    <row r="1632" spans="1:19" s="5" customFormat="1" x14ac:dyDescent="0.2">
      <c r="A1632" s="7"/>
      <c r="B1632" s="4"/>
      <c r="E1632" s="6"/>
      <c r="F1632" s="6"/>
      <c r="H1632" s="6"/>
      <c r="I1632" s="6"/>
      <c r="J1632" s="6"/>
      <c r="L1632" s="7"/>
      <c r="M1632" s="7"/>
      <c r="N1632" s="7"/>
      <c r="O1632" s="7"/>
      <c r="P1632" s="7"/>
      <c r="Q1632" s="7"/>
      <c r="R1632" s="7"/>
      <c r="S1632" s="7"/>
    </row>
    <row r="1639" spans="1:19" s="5" customFormat="1" x14ac:dyDescent="0.2">
      <c r="A1639" s="7"/>
      <c r="B1639" s="4"/>
      <c r="D1639" s="6"/>
      <c r="E1639" s="6"/>
      <c r="F1639" s="6"/>
      <c r="H1639" s="6"/>
      <c r="I1639" s="6"/>
      <c r="J1639" s="6"/>
      <c r="L1639" s="7"/>
      <c r="M1639" s="7"/>
      <c r="N1639" s="7"/>
      <c r="O1639" s="7"/>
      <c r="P1639" s="7"/>
      <c r="Q1639" s="7"/>
      <c r="R1639" s="7"/>
      <c r="S1639" s="7"/>
    </row>
    <row r="1640" spans="1:19" s="5" customFormat="1" x14ac:dyDescent="0.2">
      <c r="A1640" s="7"/>
      <c r="B1640" s="4"/>
      <c r="D1640" s="6"/>
      <c r="E1640" s="6"/>
      <c r="F1640" s="6"/>
      <c r="H1640" s="6"/>
      <c r="I1640" s="6"/>
      <c r="J1640" s="6"/>
      <c r="L1640" s="7"/>
      <c r="M1640" s="7"/>
      <c r="N1640" s="7"/>
      <c r="O1640" s="7"/>
      <c r="P1640" s="7"/>
      <c r="Q1640" s="7"/>
      <c r="R1640" s="7"/>
      <c r="S1640" s="7"/>
    </row>
    <row r="1641" spans="1:19" s="5" customFormat="1" x14ac:dyDescent="0.2">
      <c r="A1641" s="7"/>
      <c r="B1641" s="4"/>
      <c r="D1641" s="6"/>
      <c r="F1641" s="6"/>
      <c r="H1641" s="6"/>
      <c r="I1641" s="6"/>
      <c r="L1641" s="7"/>
      <c r="M1641" s="7"/>
      <c r="N1641" s="7"/>
      <c r="O1641" s="7"/>
      <c r="P1641" s="7"/>
      <c r="Q1641" s="7"/>
      <c r="R1641" s="7"/>
      <c r="S1641" s="7"/>
    </row>
    <row r="1642" spans="1:19" s="5" customFormat="1" x14ac:dyDescent="0.2">
      <c r="A1642" s="7"/>
      <c r="B1642" s="4"/>
      <c r="E1642" s="6"/>
      <c r="F1642" s="6"/>
      <c r="H1642" s="6"/>
      <c r="I1642" s="6"/>
      <c r="J1642" s="6"/>
      <c r="L1642" s="7"/>
      <c r="M1642" s="7"/>
      <c r="N1642" s="7"/>
      <c r="O1642" s="7"/>
      <c r="P1642" s="7"/>
      <c r="Q1642" s="7"/>
      <c r="R1642" s="7"/>
      <c r="S1642" s="7"/>
    </row>
    <row r="1645" spans="1:19" s="5" customFormat="1" x14ac:dyDescent="0.2">
      <c r="A1645" s="7"/>
      <c r="B1645" s="4"/>
      <c r="D1645" s="6"/>
      <c r="F1645" s="6"/>
      <c r="H1645" s="6"/>
      <c r="I1645" s="6"/>
      <c r="L1645" s="7"/>
      <c r="M1645" s="7"/>
      <c r="N1645" s="7"/>
      <c r="O1645" s="7"/>
      <c r="P1645" s="7"/>
      <c r="Q1645" s="7"/>
      <c r="R1645" s="7"/>
      <c r="S1645" s="7"/>
    </row>
    <row r="1646" spans="1:19" s="5" customFormat="1" x14ac:dyDescent="0.2">
      <c r="A1646" s="7"/>
      <c r="B1646" s="4"/>
      <c r="E1646" s="6"/>
      <c r="F1646" s="6"/>
      <c r="H1646" s="6"/>
      <c r="I1646" s="6"/>
      <c r="J1646" s="6"/>
      <c r="L1646" s="7"/>
      <c r="M1646" s="7"/>
      <c r="N1646" s="7"/>
      <c r="O1646" s="7"/>
      <c r="P1646" s="7"/>
      <c r="Q1646" s="7"/>
      <c r="R1646" s="7"/>
      <c r="S1646" s="7"/>
    </row>
    <row r="1647" spans="1:19" s="5" customFormat="1" x14ac:dyDescent="0.2">
      <c r="A1647" s="7"/>
      <c r="B1647" s="4"/>
      <c r="D1647" s="6"/>
      <c r="E1647" s="6"/>
      <c r="F1647" s="6"/>
      <c r="H1647" s="6"/>
      <c r="I1647" s="6"/>
      <c r="J1647" s="6"/>
      <c r="L1647" s="7"/>
      <c r="M1647" s="7"/>
      <c r="N1647" s="7"/>
      <c r="O1647" s="7"/>
      <c r="P1647" s="7"/>
      <c r="Q1647" s="7"/>
      <c r="R1647" s="7"/>
      <c r="S1647" s="7"/>
    </row>
    <row r="1649" spans="1:19" s="5" customFormat="1" x14ac:dyDescent="0.2">
      <c r="A1649" s="7"/>
      <c r="B1649" s="4"/>
      <c r="D1649" s="6"/>
      <c r="F1649" s="6"/>
      <c r="H1649" s="6"/>
      <c r="I1649" s="6"/>
      <c r="L1649" s="7"/>
      <c r="M1649" s="7"/>
      <c r="N1649" s="7"/>
      <c r="O1649" s="7"/>
      <c r="P1649" s="7"/>
      <c r="Q1649" s="7"/>
      <c r="R1649" s="7"/>
      <c r="S1649" s="7"/>
    </row>
    <row r="1650" spans="1:19" s="5" customFormat="1" x14ac:dyDescent="0.2">
      <c r="A1650" s="7"/>
      <c r="B1650" s="4"/>
      <c r="E1650" s="6"/>
      <c r="F1650" s="6"/>
      <c r="H1650" s="6"/>
      <c r="I1650" s="6"/>
      <c r="J1650" s="6"/>
      <c r="L1650" s="7"/>
      <c r="M1650" s="7"/>
      <c r="N1650" s="7"/>
      <c r="O1650" s="7"/>
      <c r="P1650" s="7"/>
      <c r="Q1650" s="7"/>
      <c r="R1650" s="7"/>
      <c r="S1650" s="7"/>
    </row>
    <row r="1654" spans="1:19" s="5" customFormat="1" x14ac:dyDescent="0.2">
      <c r="A1654" s="7"/>
      <c r="B1654" s="4"/>
      <c r="D1654" s="6"/>
      <c r="F1654" s="6"/>
      <c r="H1654" s="6"/>
      <c r="I1654" s="6"/>
      <c r="L1654" s="7"/>
      <c r="M1654" s="7"/>
      <c r="N1654" s="7"/>
      <c r="O1654" s="7"/>
      <c r="P1654" s="7"/>
      <c r="Q1654" s="7"/>
      <c r="R1654" s="7"/>
      <c r="S1654" s="7"/>
    </row>
    <row r="1655" spans="1:19" s="5" customFormat="1" x14ac:dyDescent="0.2">
      <c r="A1655" s="7"/>
      <c r="B1655" s="4"/>
      <c r="E1655" s="6"/>
      <c r="F1655" s="6"/>
      <c r="H1655" s="6"/>
      <c r="I1655" s="6"/>
      <c r="J1655" s="6"/>
      <c r="L1655" s="7"/>
      <c r="M1655" s="7"/>
      <c r="N1655" s="7"/>
      <c r="O1655" s="7"/>
      <c r="P1655" s="7"/>
      <c r="Q1655" s="7"/>
      <c r="R1655" s="7"/>
      <c r="S1655" s="7"/>
    </row>
    <row r="1657" spans="1:19" s="5" customFormat="1" x14ac:dyDescent="0.2">
      <c r="A1657" s="7"/>
      <c r="B1657" s="4"/>
      <c r="D1657" s="6"/>
      <c r="E1657" s="6"/>
      <c r="F1657" s="6"/>
      <c r="H1657" s="6"/>
      <c r="I1657" s="6"/>
      <c r="J1657" s="6"/>
      <c r="L1657" s="7"/>
      <c r="M1657" s="7"/>
      <c r="N1657" s="7"/>
      <c r="O1657" s="7"/>
      <c r="P1657" s="7"/>
      <c r="Q1657" s="7"/>
      <c r="R1657" s="7"/>
      <c r="S1657" s="7"/>
    </row>
    <row r="1659" spans="1:19" s="5" customFormat="1" x14ac:dyDescent="0.2">
      <c r="A1659" s="7"/>
      <c r="B1659" s="4"/>
      <c r="D1659" s="6"/>
      <c r="F1659" s="6"/>
      <c r="H1659" s="6"/>
      <c r="I1659" s="6"/>
      <c r="L1659" s="7"/>
      <c r="M1659" s="7"/>
      <c r="N1659" s="7"/>
      <c r="O1659" s="7"/>
      <c r="P1659" s="7"/>
      <c r="Q1659" s="7"/>
      <c r="R1659" s="7"/>
      <c r="S1659" s="7"/>
    </row>
    <row r="1660" spans="1:19" s="5" customFormat="1" x14ac:dyDescent="0.2">
      <c r="A1660" s="7"/>
      <c r="B1660" s="4"/>
      <c r="E1660" s="6"/>
      <c r="F1660" s="6"/>
      <c r="H1660" s="6"/>
      <c r="I1660" s="6"/>
      <c r="J1660" s="6"/>
      <c r="L1660" s="7"/>
      <c r="M1660" s="7"/>
      <c r="N1660" s="7"/>
      <c r="O1660" s="7"/>
      <c r="P1660" s="7"/>
      <c r="Q1660" s="7"/>
      <c r="R1660" s="7"/>
      <c r="S1660" s="7"/>
    </row>
    <row r="1664" spans="1:19" s="5" customFormat="1" x14ac:dyDescent="0.2">
      <c r="A1664" s="7"/>
      <c r="B1664" s="4"/>
      <c r="D1664" s="6"/>
      <c r="F1664" s="6"/>
      <c r="H1664" s="6"/>
      <c r="I1664" s="6"/>
      <c r="L1664" s="7"/>
      <c r="M1664" s="7"/>
      <c r="N1664" s="7"/>
      <c r="O1664" s="7"/>
      <c r="P1664" s="7"/>
      <c r="Q1664" s="7"/>
      <c r="R1664" s="7"/>
      <c r="S1664" s="7"/>
    </row>
    <row r="1665" spans="1:19" s="5" customFormat="1" x14ac:dyDescent="0.2">
      <c r="A1665" s="7"/>
      <c r="B1665" s="4"/>
      <c r="E1665" s="6"/>
      <c r="F1665" s="6"/>
      <c r="H1665" s="6"/>
      <c r="I1665" s="6"/>
      <c r="J1665" s="6"/>
      <c r="L1665" s="7"/>
      <c r="M1665" s="7"/>
      <c r="N1665" s="7"/>
      <c r="O1665" s="7"/>
      <c r="P1665" s="7"/>
      <c r="Q1665" s="7"/>
      <c r="R1665" s="7"/>
      <c r="S1665" s="7"/>
    </row>
    <row r="1667" spans="1:19" s="5" customFormat="1" x14ac:dyDescent="0.2">
      <c r="A1667" s="7"/>
      <c r="B1667" s="4"/>
      <c r="D1667" s="6"/>
      <c r="F1667" s="6"/>
      <c r="H1667" s="6"/>
      <c r="I1667" s="6"/>
      <c r="L1667" s="7"/>
      <c r="M1667" s="7"/>
      <c r="N1667" s="7"/>
      <c r="O1667" s="7"/>
      <c r="P1667" s="7"/>
      <c r="Q1667" s="7"/>
      <c r="R1667" s="7"/>
      <c r="S1667" s="7"/>
    </row>
    <row r="1668" spans="1:19" s="5" customFormat="1" x14ac:dyDescent="0.2">
      <c r="A1668" s="7"/>
      <c r="B1668" s="4"/>
      <c r="E1668" s="6"/>
      <c r="F1668" s="6"/>
      <c r="H1668" s="6"/>
      <c r="I1668" s="6"/>
      <c r="J1668" s="6"/>
      <c r="L1668" s="7"/>
      <c r="M1668" s="7"/>
      <c r="N1668" s="7"/>
      <c r="O1668" s="7"/>
      <c r="P1668" s="7"/>
      <c r="Q1668" s="7"/>
      <c r="R1668" s="7"/>
      <c r="S1668" s="7"/>
    </row>
    <row r="1669" spans="1:19" s="5" customFormat="1" x14ac:dyDescent="0.2">
      <c r="A1669" s="7"/>
      <c r="B1669" s="4"/>
      <c r="D1669" s="6"/>
      <c r="F1669" s="6"/>
      <c r="H1669" s="6"/>
      <c r="I1669" s="6"/>
      <c r="L1669" s="7"/>
      <c r="M1669" s="7"/>
      <c r="N1669" s="7"/>
      <c r="O1669" s="7"/>
      <c r="P1669" s="7"/>
      <c r="Q1669" s="7"/>
      <c r="R1669" s="7"/>
      <c r="S1669" s="7"/>
    </row>
    <row r="1670" spans="1:19" s="5" customFormat="1" x14ac:dyDescent="0.2">
      <c r="A1670" s="7"/>
      <c r="B1670" s="4"/>
      <c r="E1670" s="6"/>
      <c r="F1670" s="6"/>
      <c r="H1670" s="6"/>
      <c r="I1670" s="6"/>
      <c r="J1670" s="6"/>
      <c r="L1670" s="7"/>
      <c r="M1670" s="7"/>
      <c r="N1670" s="7"/>
      <c r="O1670" s="7"/>
      <c r="P1670" s="7"/>
      <c r="Q1670" s="7"/>
      <c r="R1670" s="7"/>
      <c r="S1670" s="7"/>
    </row>
    <row r="1671" spans="1:19" s="5" customFormat="1" x14ac:dyDescent="0.2">
      <c r="A1671" s="7"/>
      <c r="B1671" s="4"/>
      <c r="D1671" s="6"/>
      <c r="E1671" s="6"/>
      <c r="F1671" s="6"/>
      <c r="H1671" s="6"/>
      <c r="I1671" s="6"/>
      <c r="J1671" s="6"/>
      <c r="L1671" s="7"/>
      <c r="M1671" s="7"/>
      <c r="N1671" s="7"/>
      <c r="O1671" s="7"/>
      <c r="P1671" s="7"/>
      <c r="Q1671" s="7"/>
      <c r="R1671" s="7"/>
      <c r="S1671" s="7"/>
    </row>
    <row r="1672" spans="1:19" s="5" customFormat="1" x14ac:dyDescent="0.2">
      <c r="A1672" s="7"/>
      <c r="B1672" s="4"/>
      <c r="D1672" s="6"/>
      <c r="F1672" s="6"/>
      <c r="H1672" s="6"/>
      <c r="I1672" s="6"/>
      <c r="L1672" s="7"/>
      <c r="M1672" s="7"/>
      <c r="N1672" s="7"/>
      <c r="O1672" s="7"/>
      <c r="P1672" s="7"/>
      <c r="Q1672" s="7"/>
      <c r="R1672" s="7"/>
      <c r="S1672" s="7"/>
    </row>
    <row r="1673" spans="1:19" s="5" customFormat="1" x14ac:dyDescent="0.2">
      <c r="A1673" s="7"/>
      <c r="B1673" s="4"/>
      <c r="F1673" s="6"/>
      <c r="H1673" s="6"/>
      <c r="I1673" s="6"/>
      <c r="L1673" s="7"/>
      <c r="M1673" s="7"/>
      <c r="N1673" s="7"/>
      <c r="O1673" s="7"/>
      <c r="P1673" s="7"/>
      <c r="Q1673" s="7"/>
      <c r="R1673" s="7"/>
      <c r="S1673" s="7"/>
    </row>
    <row r="1674" spans="1:19" s="5" customFormat="1" x14ac:dyDescent="0.2">
      <c r="A1674" s="7"/>
      <c r="B1674" s="4"/>
      <c r="E1674" s="6"/>
      <c r="F1674" s="6"/>
      <c r="H1674" s="6"/>
      <c r="I1674" s="6"/>
      <c r="J1674" s="6"/>
      <c r="L1674" s="7"/>
      <c r="M1674" s="7"/>
      <c r="N1674" s="7"/>
      <c r="O1674" s="7"/>
      <c r="P1674" s="7"/>
      <c r="Q1674" s="7"/>
      <c r="R1674" s="7"/>
      <c r="S1674" s="7"/>
    </row>
    <row r="1675" spans="1:19" s="5" customFormat="1" x14ac:dyDescent="0.2">
      <c r="A1675" s="7"/>
      <c r="B1675" s="4"/>
      <c r="D1675" s="6"/>
      <c r="E1675" s="6"/>
      <c r="F1675" s="6"/>
      <c r="H1675" s="6"/>
      <c r="I1675" s="6"/>
      <c r="J1675" s="6"/>
      <c r="L1675" s="7"/>
      <c r="M1675" s="7"/>
      <c r="N1675" s="7"/>
      <c r="O1675" s="7"/>
      <c r="P1675" s="7"/>
      <c r="Q1675" s="7"/>
      <c r="R1675" s="7"/>
      <c r="S1675" s="7"/>
    </row>
    <row r="1680" spans="1:19" s="5" customFormat="1" x14ac:dyDescent="0.2">
      <c r="A1680" s="7"/>
      <c r="B1680" s="4"/>
      <c r="D1680" s="6"/>
      <c r="E1680" s="6"/>
      <c r="F1680" s="6"/>
      <c r="H1680" s="6"/>
      <c r="I1680" s="6"/>
      <c r="J1680" s="6"/>
      <c r="L1680" s="7"/>
      <c r="M1680" s="7"/>
      <c r="N1680" s="7"/>
      <c r="O1680" s="7"/>
      <c r="P1680" s="7"/>
      <c r="Q1680" s="7"/>
      <c r="R1680" s="7"/>
      <c r="S1680" s="7"/>
    </row>
    <row r="1681" spans="1:19" s="5" customFormat="1" x14ac:dyDescent="0.2">
      <c r="A1681" s="7"/>
      <c r="B1681" s="4"/>
      <c r="D1681" s="6"/>
      <c r="F1681" s="6"/>
      <c r="H1681" s="6"/>
      <c r="I1681" s="6"/>
      <c r="L1681" s="7"/>
      <c r="M1681" s="7"/>
      <c r="N1681" s="7"/>
      <c r="O1681" s="7"/>
      <c r="P1681" s="7"/>
      <c r="Q1681" s="7"/>
      <c r="R1681" s="7"/>
      <c r="S1681" s="7"/>
    </row>
    <row r="1682" spans="1:19" s="5" customFormat="1" x14ac:dyDescent="0.2">
      <c r="A1682" s="7"/>
      <c r="B1682" s="4"/>
      <c r="E1682" s="6"/>
      <c r="F1682" s="6"/>
      <c r="H1682" s="6"/>
      <c r="I1682" s="6"/>
      <c r="J1682" s="6"/>
      <c r="L1682" s="7"/>
      <c r="M1682" s="7"/>
      <c r="N1682" s="7"/>
      <c r="O1682" s="7"/>
      <c r="P1682" s="7"/>
      <c r="Q1682" s="7"/>
      <c r="R1682" s="7"/>
      <c r="S1682" s="7"/>
    </row>
    <row r="1685" spans="1:19" s="5" customFormat="1" x14ac:dyDescent="0.2">
      <c r="A1685" s="7"/>
      <c r="B1685" s="4"/>
      <c r="D1685" s="6"/>
      <c r="F1685" s="6"/>
      <c r="H1685" s="6"/>
      <c r="I1685" s="6"/>
      <c r="L1685" s="7"/>
      <c r="M1685" s="7"/>
      <c r="N1685" s="7"/>
      <c r="O1685" s="7"/>
      <c r="P1685" s="7"/>
      <c r="Q1685" s="7"/>
      <c r="R1685" s="7"/>
      <c r="S1685" s="7"/>
    </row>
    <row r="1686" spans="1:19" s="5" customFormat="1" x14ac:dyDescent="0.2">
      <c r="A1686" s="7"/>
      <c r="B1686" s="4"/>
      <c r="E1686" s="6"/>
      <c r="F1686" s="6"/>
      <c r="H1686" s="6"/>
      <c r="I1686" s="6"/>
      <c r="J1686" s="6"/>
      <c r="L1686" s="7"/>
      <c r="M1686" s="7"/>
      <c r="N1686" s="7"/>
      <c r="O1686" s="7"/>
      <c r="P1686" s="7"/>
      <c r="Q1686" s="7"/>
      <c r="R1686" s="7"/>
      <c r="S1686" s="7"/>
    </row>
    <row r="1690" spans="1:19" s="5" customFormat="1" x14ac:dyDescent="0.2">
      <c r="A1690" s="7"/>
      <c r="B1690" s="4"/>
      <c r="D1690" s="6"/>
      <c r="E1690" s="6"/>
      <c r="F1690" s="6"/>
      <c r="H1690" s="6"/>
      <c r="I1690" s="6"/>
      <c r="J1690" s="6"/>
      <c r="L1690" s="7"/>
      <c r="M1690" s="7"/>
      <c r="N1690" s="7"/>
      <c r="O1690" s="7"/>
      <c r="P1690" s="7"/>
      <c r="Q1690" s="7"/>
      <c r="R1690" s="7"/>
      <c r="S1690" s="7"/>
    </row>
    <row r="1693" spans="1:19" s="5" customFormat="1" x14ac:dyDescent="0.2">
      <c r="A1693" s="7"/>
      <c r="B1693" s="4"/>
      <c r="D1693" s="6"/>
      <c r="F1693" s="6"/>
      <c r="H1693" s="6"/>
      <c r="I1693" s="6"/>
      <c r="L1693" s="7"/>
      <c r="M1693" s="7"/>
      <c r="N1693" s="7"/>
      <c r="O1693" s="7"/>
      <c r="P1693" s="7"/>
      <c r="Q1693" s="7"/>
      <c r="R1693" s="7"/>
      <c r="S1693" s="7"/>
    </row>
    <row r="1694" spans="1:19" s="5" customFormat="1" x14ac:dyDescent="0.2">
      <c r="A1694" s="7"/>
      <c r="B1694" s="4"/>
      <c r="E1694" s="6"/>
      <c r="F1694" s="6"/>
      <c r="H1694" s="6"/>
      <c r="I1694" s="6"/>
      <c r="J1694" s="6"/>
      <c r="L1694" s="7"/>
      <c r="M1694" s="7"/>
      <c r="N1694" s="7"/>
      <c r="O1694" s="7"/>
      <c r="P1694" s="7"/>
      <c r="Q1694" s="7"/>
      <c r="R1694" s="7"/>
      <c r="S1694" s="7"/>
    </row>
    <row r="1695" spans="1:19" s="5" customFormat="1" x14ac:dyDescent="0.2">
      <c r="A1695" s="7"/>
      <c r="B1695" s="4"/>
      <c r="D1695" s="6"/>
      <c r="F1695" s="6"/>
      <c r="H1695" s="6"/>
      <c r="I1695" s="6"/>
      <c r="L1695" s="7"/>
      <c r="M1695" s="7"/>
      <c r="N1695" s="7"/>
      <c r="O1695" s="7"/>
      <c r="P1695" s="7"/>
      <c r="Q1695" s="7"/>
      <c r="R1695" s="7"/>
      <c r="S1695" s="7"/>
    </row>
    <row r="1696" spans="1:19" s="5" customFormat="1" x14ac:dyDescent="0.2">
      <c r="A1696" s="7"/>
      <c r="B1696" s="4"/>
      <c r="F1696" s="6"/>
      <c r="H1696" s="6"/>
      <c r="I1696" s="6"/>
      <c r="L1696" s="7"/>
      <c r="M1696" s="7"/>
      <c r="N1696" s="7"/>
      <c r="O1696" s="7"/>
      <c r="P1696" s="7"/>
      <c r="Q1696" s="7"/>
      <c r="R1696" s="7"/>
      <c r="S1696" s="7"/>
    </row>
    <row r="1697" spans="1:19" s="5" customFormat="1" x14ac:dyDescent="0.2">
      <c r="A1697" s="7"/>
      <c r="B1697" s="4"/>
      <c r="F1697" s="6"/>
      <c r="H1697" s="6"/>
      <c r="I1697" s="6"/>
      <c r="L1697" s="7"/>
      <c r="M1697" s="7"/>
      <c r="N1697" s="7"/>
      <c r="O1697" s="7"/>
      <c r="P1697" s="7"/>
      <c r="Q1697" s="7"/>
      <c r="R1697" s="7"/>
      <c r="S1697" s="7"/>
    </row>
    <row r="1698" spans="1:19" s="5" customFormat="1" x14ac:dyDescent="0.2">
      <c r="A1698" s="7"/>
      <c r="B1698" s="4"/>
      <c r="F1698" s="6"/>
      <c r="H1698" s="6"/>
      <c r="I1698" s="6"/>
      <c r="L1698" s="7"/>
      <c r="M1698" s="7"/>
      <c r="N1698" s="7"/>
      <c r="O1698" s="7"/>
      <c r="P1698" s="7"/>
      <c r="Q1698" s="7"/>
      <c r="R1698" s="7"/>
      <c r="S1698" s="7"/>
    </row>
    <row r="1699" spans="1:19" s="5" customFormat="1" x14ac:dyDescent="0.2">
      <c r="A1699" s="7"/>
      <c r="B1699" s="4"/>
      <c r="E1699" s="6"/>
      <c r="F1699" s="6"/>
      <c r="H1699" s="6"/>
      <c r="I1699" s="6"/>
      <c r="J1699" s="6"/>
      <c r="L1699" s="7"/>
      <c r="M1699" s="7"/>
      <c r="N1699" s="7"/>
      <c r="O1699" s="7"/>
      <c r="P1699" s="7"/>
      <c r="Q1699" s="7"/>
      <c r="R1699" s="7"/>
      <c r="S1699" s="7"/>
    </row>
    <row r="1700" spans="1:19" s="5" customFormat="1" x14ac:dyDescent="0.2">
      <c r="A1700" s="7"/>
      <c r="B1700" s="4"/>
      <c r="D1700" s="6"/>
      <c r="F1700" s="6"/>
      <c r="H1700" s="6"/>
      <c r="I1700" s="6"/>
      <c r="L1700" s="7"/>
      <c r="M1700" s="7"/>
      <c r="N1700" s="7"/>
      <c r="O1700" s="7"/>
      <c r="P1700" s="7"/>
      <c r="Q1700" s="7"/>
      <c r="R1700" s="7"/>
      <c r="S1700" s="7"/>
    </row>
    <row r="1701" spans="1:19" s="5" customFormat="1" x14ac:dyDescent="0.2">
      <c r="A1701" s="7"/>
      <c r="B1701" s="4"/>
      <c r="E1701" s="6"/>
      <c r="F1701" s="6"/>
      <c r="H1701" s="6"/>
      <c r="I1701" s="6"/>
      <c r="J1701" s="6"/>
      <c r="L1701" s="7"/>
      <c r="M1701" s="7"/>
      <c r="N1701" s="7"/>
      <c r="O1701" s="7"/>
      <c r="P1701" s="7"/>
      <c r="Q1701" s="7"/>
      <c r="R1701" s="7"/>
      <c r="S1701" s="7"/>
    </row>
    <row r="1702" spans="1:19" s="5" customFormat="1" x14ac:dyDescent="0.2">
      <c r="A1702" s="7"/>
      <c r="B1702" s="4"/>
      <c r="D1702" s="6"/>
      <c r="F1702" s="6"/>
      <c r="H1702" s="6"/>
      <c r="I1702" s="6"/>
      <c r="L1702" s="7"/>
      <c r="M1702" s="7"/>
      <c r="N1702" s="7"/>
      <c r="O1702" s="7"/>
      <c r="P1702" s="7"/>
      <c r="Q1702" s="7"/>
      <c r="R1702" s="7"/>
      <c r="S1702" s="7"/>
    </row>
    <row r="1703" spans="1:19" s="5" customFormat="1" x14ac:dyDescent="0.2">
      <c r="A1703" s="7"/>
      <c r="B1703" s="4"/>
      <c r="F1703" s="6"/>
      <c r="H1703" s="6"/>
      <c r="I1703" s="6"/>
      <c r="L1703" s="7"/>
      <c r="M1703" s="7"/>
      <c r="N1703" s="7"/>
      <c r="O1703" s="7"/>
      <c r="P1703" s="7"/>
      <c r="Q1703" s="7"/>
      <c r="R1703" s="7"/>
      <c r="S1703" s="7"/>
    </row>
    <row r="1704" spans="1:19" s="5" customFormat="1" x14ac:dyDescent="0.2">
      <c r="A1704" s="7"/>
      <c r="B1704" s="4"/>
      <c r="E1704" s="6"/>
      <c r="F1704" s="6"/>
      <c r="H1704" s="6"/>
      <c r="I1704" s="6"/>
      <c r="J1704" s="6"/>
      <c r="L1704" s="7"/>
      <c r="M1704" s="7"/>
      <c r="N1704" s="7"/>
      <c r="O1704" s="7"/>
      <c r="P1704" s="7"/>
      <c r="Q1704" s="7"/>
      <c r="R1704" s="7"/>
      <c r="S1704" s="7"/>
    </row>
    <row r="1705" spans="1:19" s="5" customFormat="1" x14ac:dyDescent="0.2">
      <c r="A1705" s="7"/>
      <c r="B1705" s="4"/>
      <c r="D1705" s="6"/>
      <c r="F1705" s="6"/>
      <c r="H1705" s="6"/>
      <c r="I1705" s="6"/>
      <c r="L1705" s="7"/>
      <c r="M1705" s="7"/>
      <c r="N1705" s="7"/>
      <c r="O1705" s="7"/>
      <c r="P1705" s="7"/>
      <c r="Q1705" s="7"/>
      <c r="R1705" s="7"/>
      <c r="S1705" s="7"/>
    </row>
    <row r="1706" spans="1:19" s="5" customFormat="1" x14ac:dyDescent="0.2">
      <c r="A1706" s="7"/>
      <c r="B1706" s="4"/>
      <c r="E1706" s="6"/>
      <c r="F1706" s="6"/>
      <c r="H1706" s="6"/>
      <c r="I1706" s="6"/>
      <c r="J1706" s="6"/>
      <c r="L1706" s="7"/>
      <c r="M1706" s="7"/>
      <c r="N1706" s="7"/>
      <c r="O1706" s="7"/>
      <c r="P1706" s="7"/>
      <c r="Q1706" s="7"/>
      <c r="R1706" s="7"/>
      <c r="S1706" s="7"/>
    </row>
    <row r="1707" spans="1:19" s="5" customFormat="1" x14ac:dyDescent="0.2">
      <c r="A1707" s="7"/>
      <c r="B1707" s="4"/>
      <c r="D1707" s="6"/>
      <c r="E1707" s="6"/>
      <c r="F1707" s="6"/>
      <c r="H1707" s="6"/>
      <c r="I1707" s="6"/>
      <c r="J1707" s="6"/>
      <c r="L1707" s="7"/>
      <c r="M1707" s="7"/>
      <c r="N1707" s="7"/>
      <c r="O1707" s="7"/>
      <c r="P1707" s="7"/>
      <c r="Q1707" s="7"/>
      <c r="R1707" s="7"/>
      <c r="S1707" s="7"/>
    </row>
    <row r="1711" spans="1:19" s="5" customFormat="1" x14ac:dyDescent="0.2">
      <c r="A1711" s="7"/>
      <c r="B1711" s="4"/>
      <c r="D1711" s="6"/>
      <c r="F1711" s="6"/>
      <c r="H1711" s="6"/>
      <c r="I1711" s="6"/>
      <c r="L1711" s="7"/>
      <c r="M1711" s="7"/>
      <c r="N1711" s="7"/>
      <c r="O1711" s="7"/>
      <c r="P1711" s="7"/>
      <c r="Q1711" s="7"/>
      <c r="R1711" s="7"/>
      <c r="S1711" s="7"/>
    </row>
    <row r="1712" spans="1:19" s="5" customFormat="1" x14ac:dyDescent="0.2">
      <c r="A1712" s="7"/>
      <c r="B1712" s="4"/>
      <c r="E1712" s="6"/>
      <c r="F1712" s="6"/>
      <c r="H1712" s="6"/>
      <c r="I1712" s="6"/>
      <c r="J1712" s="6"/>
      <c r="L1712" s="7"/>
      <c r="M1712" s="7"/>
      <c r="N1712" s="7"/>
      <c r="O1712" s="7"/>
      <c r="P1712" s="7"/>
      <c r="Q1712" s="7"/>
      <c r="R1712" s="7"/>
      <c r="S1712" s="7"/>
    </row>
    <row r="1713" spans="1:19" s="5" customFormat="1" x14ac:dyDescent="0.2">
      <c r="A1713" s="7"/>
      <c r="B1713" s="4"/>
      <c r="D1713" s="6"/>
      <c r="F1713" s="6"/>
      <c r="H1713" s="6"/>
      <c r="I1713" s="6"/>
      <c r="L1713" s="7"/>
      <c r="M1713" s="7"/>
      <c r="N1713" s="7"/>
      <c r="O1713" s="7"/>
      <c r="P1713" s="7"/>
      <c r="Q1713" s="7"/>
      <c r="R1713" s="7"/>
      <c r="S1713" s="7"/>
    </row>
    <row r="1714" spans="1:19" s="5" customFormat="1" x14ac:dyDescent="0.2">
      <c r="A1714" s="7"/>
      <c r="B1714" s="4"/>
      <c r="E1714" s="6"/>
      <c r="F1714" s="6"/>
      <c r="H1714" s="6"/>
      <c r="I1714" s="6"/>
      <c r="J1714" s="6"/>
      <c r="L1714" s="7"/>
      <c r="M1714" s="7"/>
      <c r="N1714" s="7"/>
      <c r="O1714" s="7"/>
      <c r="P1714" s="7"/>
      <c r="Q1714" s="7"/>
      <c r="R1714" s="7"/>
      <c r="S1714" s="7"/>
    </row>
    <row r="1716" spans="1:19" s="5" customFormat="1" x14ac:dyDescent="0.2">
      <c r="A1716" s="7"/>
      <c r="B1716" s="4"/>
      <c r="D1716" s="6"/>
      <c r="F1716" s="6"/>
      <c r="H1716" s="6"/>
      <c r="I1716" s="6"/>
      <c r="L1716" s="7"/>
      <c r="M1716" s="7"/>
      <c r="N1716" s="7"/>
      <c r="O1716" s="7"/>
      <c r="P1716" s="7"/>
      <c r="Q1716" s="7"/>
      <c r="R1716" s="7"/>
      <c r="S1716" s="7"/>
    </row>
    <row r="1717" spans="1:19" s="5" customFormat="1" x14ac:dyDescent="0.2">
      <c r="A1717" s="7"/>
      <c r="B1717" s="4"/>
      <c r="F1717" s="6"/>
      <c r="H1717" s="6"/>
      <c r="I1717" s="6"/>
      <c r="L1717" s="7"/>
      <c r="M1717" s="7"/>
      <c r="N1717" s="7"/>
      <c r="O1717" s="7"/>
      <c r="P1717" s="7"/>
      <c r="Q1717" s="7"/>
      <c r="R1717" s="7"/>
      <c r="S1717" s="7"/>
    </row>
    <row r="1718" spans="1:19" s="5" customFormat="1" x14ac:dyDescent="0.2">
      <c r="A1718" s="7"/>
      <c r="B1718" s="4"/>
      <c r="F1718" s="6"/>
      <c r="H1718" s="6"/>
      <c r="I1718" s="6"/>
      <c r="L1718" s="7"/>
      <c r="M1718" s="7"/>
      <c r="N1718" s="7"/>
      <c r="O1718" s="7"/>
      <c r="P1718" s="7"/>
      <c r="Q1718" s="7"/>
      <c r="R1718" s="7"/>
      <c r="S1718" s="7"/>
    </row>
    <row r="1719" spans="1:19" s="5" customFormat="1" x14ac:dyDescent="0.2">
      <c r="A1719" s="7"/>
      <c r="B1719" s="4"/>
      <c r="F1719" s="6"/>
      <c r="H1719" s="6"/>
      <c r="I1719" s="6"/>
      <c r="L1719" s="7"/>
      <c r="M1719" s="7"/>
      <c r="N1719" s="7"/>
      <c r="O1719" s="7"/>
      <c r="P1719" s="7"/>
      <c r="Q1719" s="7"/>
      <c r="R1719" s="7"/>
      <c r="S1719" s="7"/>
    </row>
    <row r="1720" spans="1:19" s="5" customFormat="1" x14ac:dyDescent="0.2">
      <c r="A1720" s="7"/>
      <c r="B1720" s="4"/>
      <c r="F1720" s="6"/>
      <c r="H1720" s="6"/>
      <c r="I1720" s="6"/>
      <c r="L1720" s="7"/>
      <c r="M1720" s="7"/>
      <c r="N1720" s="7"/>
      <c r="O1720" s="7"/>
      <c r="P1720" s="7"/>
      <c r="Q1720" s="7"/>
      <c r="R1720" s="7"/>
      <c r="S1720" s="7"/>
    </row>
    <row r="1721" spans="1:19" s="5" customFormat="1" x14ac:dyDescent="0.2">
      <c r="A1721" s="7"/>
      <c r="B1721" s="4"/>
      <c r="F1721" s="6"/>
      <c r="H1721" s="6"/>
      <c r="I1721" s="6"/>
      <c r="L1721" s="7"/>
      <c r="M1721" s="7"/>
      <c r="N1721" s="7"/>
      <c r="O1721" s="7"/>
      <c r="P1721" s="7"/>
      <c r="Q1721" s="7"/>
      <c r="R1721" s="7"/>
      <c r="S1721" s="7"/>
    </row>
    <row r="1722" spans="1:19" s="5" customFormat="1" x14ac:dyDescent="0.2">
      <c r="A1722" s="7"/>
      <c r="B1722" s="4"/>
      <c r="E1722" s="6"/>
      <c r="F1722" s="6"/>
      <c r="H1722" s="6"/>
      <c r="I1722" s="6"/>
      <c r="J1722" s="6"/>
      <c r="L1722" s="7"/>
      <c r="M1722" s="7"/>
      <c r="N1722" s="7"/>
      <c r="O1722" s="7"/>
      <c r="P1722" s="7"/>
      <c r="Q1722" s="7"/>
      <c r="R1722" s="7"/>
      <c r="S1722" s="7"/>
    </row>
    <row r="1723" spans="1:19" s="5" customFormat="1" x14ac:dyDescent="0.2">
      <c r="A1723" s="7"/>
      <c r="B1723" s="4"/>
      <c r="D1723" s="6"/>
      <c r="F1723" s="6"/>
      <c r="H1723" s="6"/>
      <c r="I1723" s="6"/>
      <c r="L1723" s="7"/>
      <c r="M1723" s="7"/>
      <c r="N1723" s="7"/>
      <c r="O1723" s="7"/>
      <c r="P1723" s="7"/>
      <c r="Q1723" s="7"/>
      <c r="R1723" s="7"/>
      <c r="S1723" s="7"/>
    </row>
    <row r="1724" spans="1:19" s="5" customFormat="1" x14ac:dyDescent="0.2">
      <c r="A1724" s="7"/>
      <c r="B1724" s="4"/>
      <c r="E1724" s="6"/>
      <c r="F1724" s="6"/>
      <c r="H1724" s="6"/>
      <c r="I1724" s="6"/>
      <c r="J1724" s="6"/>
      <c r="L1724" s="7"/>
      <c r="M1724" s="7"/>
      <c r="N1724" s="7"/>
      <c r="O1724" s="7"/>
      <c r="P1724" s="7"/>
      <c r="Q1724" s="7"/>
      <c r="R1724" s="7"/>
      <c r="S1724" s="7"/>
    </row>
    <row r="1725" spans="1:19" s="5" customFormat="1" x14ac:dyDescent="0.2">
      <c r="A1725" s="7"/>
      <c r="B1725" s="4"/>
      <c r="D1725" s="6"/>
      <c r="F1725" s="6"/>
      <c r="H1725" s="6"/>
      <c r="I1725" s="6"/>
      <c r="L1725" s="7"/>
      <c r="M1725" s="7"/>
      <c r="N1725" s="7"/>
      <c r="O1725" s="7"/>
      <c r="P1725" s="7"/>
      <c r="Q1725" s="7"/>
      <c r="R1725" s="7"/>
      <c r="S1725" s="7"/>
    </row>
    <row r="1726" spans="1:19" s="5" customFormat="1" x14ac:dyDescent="0.2">
      <c r="A1726" s="7"/>
      <c r="B1726" s="4"/>
      <c r="F1726" s="6"/>
      <c r="H1726" s="6"/>
      <c r="I1726" s="6"/>
      <c r="L1726" s="7"/>
      <c r="M1726" s="7"/>
      <c r="N1726" s="7"/>
      <c r="O1726" s="7"/>
      <c r="P1726" s="7"/>
      <c r="Q1726" s="7"/>
      <c r="R1726" s="7"/>
      <c r="S1726" s="7"/>
    </row>
    <row r="1727" spans="1:19" s="5" customFormat="1" x14ac:dyDescent="0.2">
      <c r="A1727" s="7"/>
      <c r="B1727" s="4"/>
      <c r="E1727" s="6"/>
      <c r="F1727" s="6"/>
      <c r="H1727" s="6"/>
      <c r="I1727" s="6"/>
      <c r="J1727" s="6"/>
      <c r="L1727" s="7"/>
      <c r="M1727" s="7"/>
      <c r="N1727" s="7"/>
      <c r="O1727" s="7"/>
      <c r="P1727" s="7"/>
      <c r="Q1727" s="7"/>
      <c r="R1727" s="7"/>
      <c r="S1727" s="7"/>
    </row>
    <row r="1728" spans="1:19" s="5" customFormat="1" x14ac:dyDescent="0.2">
      <c r="A1728" s="7"/>
      <c r="B1728" s="4"/>
      <c r="D1728" s="6"/>
      <c r="F1728" s="6"/>
      <c r="H1728" s="6"/>
      <c r="I1728" s="6"/>
      <c r="L1728" s="7"/>
      <c r="M1728" s="7"/>
      <c r="N1728" s="7"/>
      <c r="O1728" s="7"/>
      <c r="P1728" s="7"/>
      <c r="Q1728" s="7"/>
      <c r="R1728" s="7"/>
      <c r="S1728" s="7"/>
    </row>
    <row r="1729" spans="1:19" s="5" customFormat="1" x14ac:dyDescent="0.2">
      <c r="A1729" s="7"/>
      <c r="B1729" s="4"/>
      <c r="E1729" s="6"/>
      <c r="F1729" s="6"/>
      <c r="H1729" s="6"/>
      <c r="I1729" s="6"/>
      <c r="J1729" s="6"/>
      <c r="L1729" s="7"/>
      <c r="M1729" s="7"/>
      <c r="N1729" s="7"/>
      <c r="O1729" s="7"/>
      <c r="P1729" s="7"/>
      <c r="Q1729" s="7"/>
      <c r="R1729" s="7"/>
      <c r="S1729" s="7"/>
    </row>
    <row r="1731" spans="1:19" s="5" customFormat="1" x14ac:dyDescent="0.2">
      <c r="A1731" s="7"/>
      <c r="B1731" s="4"/>
      <c r="D1731" s="6"/>
      <c r="E1731" s="6"/>
      <c r="F1731" s="6"/>
      <c r="H1731" s="6"/>
      <c r="I1731" s="6"/>
      <c r="J1731" s="6"/>
      <c r="L1731" s="7"/>
      <c r="M1731" s="7"/>
      <c r="N1731" s="7"/>
      <c r="O1731" s="7"/>
      <c r="P1731" s="7"/>
      <c r="Q1731" s="7"/>
      <c r="R1731" s="7"/>
      <c r="S1731" s="7"/>
    </row>
    <row r="1734" spans="1:19" s="5" customFormat="1" x14ac:dyDescent="0.2">
      <c r="A1734" s="7"/>
      <c r="B1734" s="4"/>
      <c r="D1734" s="6"/>
      <c r="F1734" s="6"/>
      <c r="H1734" s="6"/>
      <c r="I1734" s="6"/>
      <c r="L1734" s="7"/>
      <c r="M1734" s="7"/>
      <c r="N1734" s="7"/>
      <c r="O1734" s="7"/>
      <c r="P1734" s="7"/>
      <c r="Q1734" s="7"/>
      <c r="R1734" s="7"/>
      <c r="S1734" s="7"/>
    </row>
    <row r="1735" spans="1:19" s="5" customFormat="1" x14ac:dyDescent="0.2">
      <c r="A1735" s="7"/>
      <c r="B1735" s="4"/>
      <c r="E1735" s="6"/>
      <c r="F1735" s="6"/>
      <c r="H1735" s="6"/>
      <c r="I1735" s="6"/>
      <c r="J1735" s="6"/>
      <c r="L1735" s="7"/>
      <c r="M1735" s="7"/>
      <c r="N1735" s="7"/>
      <c r="O1735" s="7"/>
      <c r="P1735" s="7"/>
      <c r="Q1735" s="7"/>
      <c r="R1735" s="7"/>
      <c r="S1735" s="7"/>
    </row>
    <row r="1737" spans="1:19" s="5" customFormat="1" x14ac:dyDescent="0.2">
      <c r="A1737" s="7"/>
      <c r="B1737" s="4"/>
      <c r="D1737" s="6"/>
      <c r="E1737" s="6"/>
      <c r="F1737" s="6"/>
      <c r="H1737" s="6"/>
      <c r="I1737" s="6"/>
      <c r="J1737" s="6"/>
      <c r="L1737" s="7"/>
      <c r="M1737" s="7"/>
      <c r="N1737" s="7"/>
      <c r="O1737" s="7"/>
      <c r="P1737" s="7"/>
      <c r="Q1737" s="7"/>
      <c r="R1737" s="7"/>
      <c r="S1737" s="7"/>
    </row>
    <row r="1738" spans="1:19" s="5" customFormat="1" x14ac:dyDescent="0.2">
      <c r="A1738" s="7"/>
      <c r="B1738" s="4"/>
      <c r="D1738" s="6"/>
      <c r="F1738" s="6"/>
      <c r="H1738" s="6"/>
      <c r="I1738" s="6"/>
      <c r="L1738" s="7"/>
      <c r="M1738" s="7"/>
      <c r="N1738" s="7"/>
      <c r="O1738" s="7"/>
      <c r="P1738" s="7"/>
      <c r="Q1738" s="7"/>
      <c r="R1738" s="7"/>
      <c r="S1738" s="7"/>
    </row>
    <row r="1739" spans="1:19" s="5" customFormat="1" x14ac:dyDescent="0.2">
      <c r="A1739" s="7"/>
      <c r="B1739" s="4"/>
      <c r="E1739" s="6"/>
      <c r="F1739" s="6"/>
      <c r="H1739" s="6"/>
      <c r="I1739" s="6"/>
      <c r="J1739" s="6"/>
      <c r="L1739" s="7"/>
      <c r="M1739" s="7"/>
      <c r="N1739" s="7"/>
      <c r="O1739" s="7"/>
      <c r="P1739" s="7"/>
      <c r="Q1739" s="7"/>
      <c r="R1739" s="7"/>
      <c r="S1739" s="7"/>
    </row>
    <row r="1742" spans="1:19" s="5" customFormat="1" x14ac:dyDescent="0.2">
      <c r="A1742" s="7"/>
      <c r="B1742" s="4"/>
      <c r="D1742" s="6"/>
      <c r="E1742" s="6"/>
      <c r="F1742" s="6"/>
      <c r="H1742" s="6"/>
      <c r="I1742" s="6"/>
      <c r="J1742" s="6"/>
      <c r="L1742" s="7"/>
      <c r="M1742" s="7"/>
      <c r="N1742" s="7"/>
      <c r="O1742" s="7"/>
      <c r="P1742" s="7"/>
      <c r="Q1742" s="7"/>
      <c r="R1742" s="7"/>
      <c r="S1742" s="7"/>
    </row>
    <row r="1743" spans="1:19" s="5" customFormat="1" x14ac:dyDescent="0.2">
      <c r="A1743" s="7"/>
      <c r="B1743" s="4"/>
      <c r="D1743" s="6"/>
      <c r="E1743" s="6"/>
      <c r="F1743" s="6"/>
      <c r="H1743" s="6"/>
      <c r="I1743" s="6"/>
      <c r="J1743" s="6"/>
      <c r="L1743" s="7"/>
      <c r="M1743" s="7"/>
      <c r="N1743" s="7"/>
      <c r="O1743" s="7"/>
      <c r="P1743" s="7"/>
      <c r="Q1743" s="7"/>
      <c r="R1743" s="7"/>
      <c r="S1743" s="7"/>
    </row>
    <row r="1744" spans="1:19" s="5" customFormat="1" x14ac:dyDescent="0.2">
      <c r="A1744" s="7"/>
      <c r="B1744" s="4"/>
      <c r="D1744" s="6"/>
      <c r="E1744" s="6"/>
      <c r="F1744" s="6"/>
      <c r="H1744" s="6"/>
      <c r="I1744" s="6"/>
      <c r="J1744" s="6"/>
      <c r="L1744" s="7"/>
      <c r="M1744" s="7"/>
      <c r="N1744" s="7"/>
      <c r="O1744" s="7"/>
      <c r="P1744" s="7"/>
      <c r="Q1744" s="7"/>
      <c r="R1744" s="7"/>
      <c r="S1744" s="7"/>
    </row>
    <row r="1745" spans="1:19" s="5" customFormat="1" x14ac:dyDescent="0.2">
      <c r="A1745" s="7"/>
      <c r="B1745" s="4"/>
      <c r="D1745" s="6"/>
      <c r="F1745" s="6"/>
      <c r="H1745" s="6"/>
      <c r="I1745" s="6"/>
      <c r="L1745" s="7"/>
      <c r="M1745" s="7"/>
      <c r="N1745" s="7"/>
      <c r="O1745" s="7"/>
      <c r="P1745" s="7"/>
      <c r="Q1745" s="7"/>
      <c r="R1745" s="7"/>
      <c r="S1745" s="7"/>
    </row>
    <row r="1746" spans="1:19" s="5" customFormat="1" x14ac:dyDescent="0.2">
      <c r="A1746" s="7"/>
      <c r="B1746" s="4"/>
      <c r="F1746" s="6"/>
      <c r="H1746" s="6"/>
      <c r="I1746" s="6"/>
      <c r="L1746" s="7"/>
      <c r="M1746" s="7"/>
      <c r="N1746" s="7"/>
      <c r="O1746" s="7"/>
      <c r="P1746" s="7"/>
      <c r="Q1746" s="7"/>
      <c r="R1746" s="7"/>
      <c r="S1746" s="7"/>
    </row>
    <row r="1747" spans="1:19" s="5" customFormat="1" x14ac:dyDescent="0.2">
      <c r="A1747" s="7"/>
      <c r="B1747" s="4"/>
      <c r="E1747" s="6"/>
      <c r="F1747" s="6"/>
      <c r="H1747" s="6"/>
      <c r="I1747" s="6"/>
      <c r="J1747" s="6"/>
      <c r="L1747" s="7"/>
      <c r="M1747" s="7"/>
      <c r="N1747" s="7"/>
      <c r="O1747" s="7"/>
      <c r="P1747" s="7"/>
      <c r="Q1747" s="7"/>
      <c r="R1747" s="7"/>
      <c r="S1747" s="7"/>
    </row>
    <row r="1749" spans="1:19" s="5" customFormat="1" x14ac:dyDescent="0.2">
      <c r="A1749" s="7"/>
      <c r="B1749" s="4"/>
      <c r="D1749" s="6"/>
      <c r="E1749" s="6"/>
      <c r="F1749" s="6"/>
      <c r="H1749" s="6"/>
      <c r="I1749" s="6"/>
      <c r="J1749" s="6"/>
      <c r="L1749" s="7"/>
      <c r="M1749" s="7"/>
      <c r="N1749" s="7"/>
      <c r="O1749" s="7"/>
      <c r="P1749" s="7"/>
      <c r="Q1749" s="7"/>
      <c r="R1749" s="7"/>
      <c r="S1749" s="7"/>
    </row>
    <row r="1751" spans="1:19" s="5" customFormat="1" x14ac:dyDescent="0.2">
      <c r="A1751" s="7"/>
      <c r="B1751" s="4"/>
      <c r="D1751" s="6"/>
      <c r="E1751" s="6"/>
      <c r="F1751" s="6"/>
      <c r="H1751" s="6"/>
      <c r="I1751" s="6"/>
      <c r="J1751" s="6"/>
      <c r="L1751" s="7"/>
      <c r="M1751" s="7"/>
      <c r="N1751" s="7"/>
      <c r="O1751" s="7"/>
      <c r="P1751" s="7"/>
      <c r="Q1751" s="7"/>
      <c r="R1751" s="7"/>
      <c r="S1751" s="7"/>
    </row>
    <row r="1752" spans="1:19" s="5" customFormat="1" x14ac:dyDescent="0.2">
      <c r="A1752" s="7"/>
      <c r="B1752" s="4"/>
      <c r="D1752" s="6"/>
      <c r="E1752" s="6"/>
      <c r="F1752" s="6"/>
      <c r="H1752" s="6"/>
      <c r="I1752" s="6"/>
      <c r="J1752" s="6"/>
      <c r="L1752" s="7"/>
      <c r="M1752" s="7"/>
      <c r="N1752" s="7"/>
      <c r="O1752" s="7"/>
      <c r="P1752" s="7"/>
      <c r="Q1752" s="7"/>
      <c r="R1752" s="7"/>
      <c r="S1752" s="7"/>
    </row>
    <row r="1753" spans="1:19" s="5" customFormat="1" x14ac:dyDescent="0.2">
      <c r="A1753" s="7"/>
      <c r="B1753" s="4"/>
      <c r="D1753" s="6"/>
      <c r="F1753" s="6"/>
      <c r="H1753" s="6"/>
      <c r="I1753" s="6"/>
      <c r="L1753" s="7"/>
      <c r="M1753" s="7"/>
      <c r="N1753" s="7"/>
      <c r="O1753" s="7"/>
      <c r="P1753" s="7"/>
      <c r="Q1753" s="7"/>
      <c r="R1753" s="7"/>
      <c r="S1753" s="7"/>
    </row>
    <row r="1754" spans="1:19" s="5" customFormat="1" x14ac:dyDescent="0.2">
      <c r="A1754" s="7"/>
      <c r="B1754" s="4"/>
      <c r="E1754" s="6"/>
      <c r="F1754" s="6"/>
      <c r="H1754" s="6"/>
      <c r="I1754" s="6"/>
      <c r="J1754" s="6"/>
      <c r="L1754" s="7"/>
      <c r="M1754" s="7"/>
      <c r="N1754" s="7"/>
      <c r="O1754" s="7"/>
      <c r="P1754" s="7"/>
      <c r="Q1754" s="7"/>
      <c r="R1754" s="7"/>
      <c r="S1754" s="7"/>
    </row>
    <row r="1755" spans="1:19" s="5" customFormat="1" x14ac:dyDescent="0.2">
      <c r="A1755" s="7"/>
      <c r="B1755" s="4"/>
      <c r="D1755" s="6"/>
      <c r="F1755" s="6"/>
      <c r="H1755" s="6"/>
      <c r="I1755" s="6"/>
      <c r="L1755" s="7"/>
      <c r="M1755" s="7"/>
      <c r="N1755" s="7"/>
      <c r="O1755" s="7"/>
      <c r="P1755" s="7"/>
      <c r="Q1755" s="7"/>
      <c r="R1755" s="7"/>
      <c r="S1755" s="7"/>
    </row>
    <row r="1756" spans="1:19" s="5" customFormat="1" x14ac:dyDescent="0.2">
      <c r="A1756" s="7"/>
      <c r="B1756" s="4"/>
      <c r="E1756" s="6"/>
      <c r="F1756" s="6"/>
      <c r="H1756" s="6"/>
      <c r="I1756" s="6"/>
      <c r="J1756" s="6"/>
      <c r="L1756" s="7"/>
      <c r="M1756" s="7"/>
      <c r="N1756" s="7"/>
      <c r="O1756" s="7"/>
      <c r="P1756" s="7"/>
      <c r="Q1756" s="7"/>
      <c r="R1756" s="7"/>
      <c r="S1756" s="7"/>
    </row>
    <row r="1757" spans="1:19" s="5" customFormat="1" x14ac:dyDescent="0.2">
      <c r="A1757" s="7"/>
      <c r="B1757" s="4"/>
      <c r="D1757" s="6"/>
      <c r="F1757" s="6"/>
      <c r="H1757" s="6"/>
      <c r="I1757" s="6"/>
      <c r="L1757" s="7"/>
      <c r="M1757" s="7"/>
      <c r="N1757" s="7"/>
      <c r="O1757" s="7"/>
      <c r="P1757" s="7"/>
      <c r="Q1757" s="7"/>
      <c r="R1757" s="7"/>
      <c r="S1757" s="7"/>
    </row>
    <row r="1758" spans="1:19" s="5" customFormat="1" x14ac:dyDescent="0.2">
      <c r="A1758" s="7"/>
      <c r="B1758" s="4"/>
      <c r="F1758" s="6"/>
      <c r="H1758" s="6"/>
      <c r="I1758" s="6"/>
      <c r="L1758" s="7"/>
      <c r="M1758" s="7"/>
      <c r="N1758" s="7"/>
      <c r="O1758" s="7"/>
      <c r="P1758" s="7"/>
      <c r="Q1758" s="7"/>
      <c r="R1758" s="7"/>
      <c r="S1758" s="7"/>
    </row>
    <row r="1759" spans="1:19" s="5" customFormat="1" x14ac:dyDescent="0.2">
      <c r="A1759" s="7"/>
      <c r="B1759" s="4"/>
      <c r="E1759" s="6"/>
      <c r="F1759" s="6"/>
      <c r="H1759" s="6"/>
      <c r="I1759" s="6"/>
      <c r="J1759" s="6"/>
      <c r="L1759" s="7"/>
      <c r="M1759" s="7"/>
      <c r="N1759" s="7"/>
      <c r="O1759" s="7"/>
      <c r="P1759" s="7"/>
      <c r="Q1759" s="7"/>
      <c r="R1759" s="7"/>
      <c r="S1759" s="7"/>
    </row>
    <row r="1760" spans="1:19" s="5" customFormat="1" x14ac:dyDescent="0.2">
      <c r="A1760" s="7"/>
      <c r="B1760" s="4"/>
      <c r="D1760" s="6"/>
      <c r="E1760" s="6"/>
      <c r="F1760" s="6"/>
      <c r="H1760" s="6"/>
      <c r="I1760" s="6"/>
      <c r="J1760" s="6"/>
      <c r="L1760" s="7"/>
      <c r="M1760" s="7"/>
      <c r="N1760" s="7"/>
      <c r="O1760" s="7"/>
      <c r="P1760" s="7"/>
      <c r="Q1760" s="7"/>
      <c r="R1760" s="7"/>
      <c r="S1760" s="7"/>
    </row>
    <row r="1764" spans="1:19" s="5" customFormat="1" x14ac:dyDescent="0.2">
      <c r="A1764" s="7"/>
      <c r="B1764" s="4"/>
      <c r="D1764" s="6"/>
      <c r="F1764" s="6"/>
      <c r="H1764" s="6"/>
      <c r="I1764" s="6"/>
      <c r="L1764" s="7"/>
      <c r="M1764" s="7"/>
      <c r="N1764" s="7"/>
      <c r="O1764" s="7"/>
      <c r="P1764" s="7"/>
      <c r="Q1764" s="7"/>
      <c r="R1764" s="7"/>
      <c r="S1764" s="7"/>
    </row>
    <row r="1765" spans="1:19" s="5" customFormat="1" x14ac:dyDescent="0.2">
      <c r="A1765" s="7"/>
      <c r="B1765" s="4"/>
      <c r="E1765" s="6"/>
      <c r="F1765" s="6"/>
      <c r="H1765" s="6"/>
      <c r="I1765" s="6"/>
      <c r="J1765" s="6"/>
      <c r="L1765" s="7"/>
      <c r="M1765" s="7"/>
      <c r="N1765" s="7"/>
      <c r="O1765" s="7"/>
      <c r="P1765" s="7"/>
      <c r="Q1765" s="7"/>
      <c r="R1765" s="7"/>
      <c r="S1765" s="7"/>
    </row>
    <row r="1768" spans="1:19" s="5" customFormat="1" x14ac:dyDescent="0.2">
      <c r="A1768" s="7"/>
      <c r="B1768" s="4"/>
      <c r="D1768" s="6"/>
      <c r="F1768" s="6"/>
      <c r="H1768" s="6"/>
      <c r="I1768" s="6"/>
      <c r="L1768" s="7"/>
      <c r="M1768" s="7"/>
      <c r="N1768" s="7"/>
      <c r="O1768" s="7"/>
      <c r="P1768" s="7"/>
      <c r="Q1768" s="7"/>
      <c r="R1768" s="7"/>
      <c r="S1768" s="7"/>
    </row>
    <row r="1769" spans="1:19" s="5" customFormat="1" x14ac:dyDescent="0.2">
      <c r="A1769" s="7"/>
      <c r="B1769" s="4"/>
      <c r="E1769" s="6"/>
      <c r="F1769" s="6"/>
      <c r="H1769" s="6"/>
      <c r="I1769" s="6"/>
      <c r="J1769" s="6"/>
      <c r="L1769" s="7"/>
      <c r="M1769" s="7"/>
      <c r="N1769" s="7"/>
      <c r="O1769" s="7"/>
      <c r="P1769" s="7"/>
      <c r="Q1769" s="7"/>
      <c r="R1769" s="7"/>
      <c r="S1769" s="7"/>
    </row>
    <row r="1771" spans="1:19" s="5" customFormat="1" x14ac:dyDescent="0.2">
      <c r="A1771" s="7"/>
      <c r="B1771" s="4"/>
      <c r="D1771" s="6"/>
      <c r="E1771" s="6"/>
      <c r="F1771" s="6"/>
      <c r="H1771" s="6"/>
      <c r="I1771" s="6"/>
      <c r="J1771" s="6"/>
      <c r="L1771" s="7"/>
      <c r="M1771" s="7"/>
      <c r="N1771" s="7"/>
      <c r="O1771" s="7"/>
      <c r="P1771" s="7"/>
      <c r="Q1771" s="7"/>
      <c r="R1771" s="7"/>
      <c r="S1771" s="7"/>
    </row>
    <row r="1772" spans="1:19" s="5" customFormat="1" x14ac:dyDescent="0.2">
      <c r="A1772" s="7"/>
      <c r="B1772" s="4"/>
      <c r="D1772" s="6"/>
      <c r="E1772" s="6"/>
      <c r="F1772" s="6"/>
      <c r="H1772" s="6"/>
      <c r="I1772" s="6"/>
      <c r="J1772" s="6"/>
      <c r="L1772" s="7"/>
      <c r="M1772" s="7"/>
      <c r="N1772" s="7"/>
      <c r="O1772" s="7"/>
      <c r="P1772" s="7"/>
      <c r="Q1772" s="7"/>
      <c r="R1772" s="7"/>
      <c r="S1772" s="7"/>
    </row>
    <row r="1774" spans="1:19" s="5" customFormat="1" x14ac:dyDescent="0.2">
      <c r="A1774" s="7"/>
      <c r="B1774" s="4"/>
      <c r="D1774" s="6"/>
      <c r="F1774" s="6"/>
      <c r="H1774" s="6"/>
      <c r="I1774" s="6"/>
      <c r="L1774" s="7"/>
      <c r="M1774" s="7"/>
      <c r="N1774" s="7"/>
      <c r="O1774" s="7"/>
      <c r="P1774" s="7"/>
      <c r="Q1774" s="7"/>
      <c r="R1774" s="7"/>
      <c r="S1774" s="7"/>
    </row>
    <row r="1775" spans="1:19" s="5" customFormat="1" x14ac:dyDescent="0.2">
      <c r="A1775" s="7"/>
      <c r="B1775" s="4"/>
      <c r="F1775" s="6"/>
      <c r="H1775" s="6"/>
      <c r="I1775" s="6"/>
      <c r="L1775" s="7"/>
      <c r="M1775" s="7"/>
      <c r="N1775" s="7"/>
      <c r="O1775" s="7"/>
      <c r="P1775" s="7"/>
      <c r="Q1775" s="7"/>
      <c r="R1775" s="7"/>
      <c r="S1775" s="7"/>
    </row>
    <row r="1776" spans="1:19" s="5" customFormat="1" x14ac:dyDescent="0.2">
      <c r="A1776" s="7"/>
      <c r="B1776" s="4"/>
      <c r="E1776" s="6"/>
      <c r="F1776" s="6"/>
      <c r="H1776" s="6"/>
      <c r="I1776" s="6"/>
      <c r="J1776" s="6"/>
      <c r="L1776" s="7"/>
      <c r="M1776" s="7"/>
      <c r="N1776" s="7"/>
      <c r="O1776" s="7"/>
      <c r="P1776" s="7"/>
      <c r="Q1776" s="7"/>
      <c r="R1776" s="7"/>
      <c r="S1776" s="7"/>
    </row>
    <row r="1777" spans="1:19" s="5" customFormat="1" x14ac:dyDescent="0.2">
      <c r="A1777" s="7"/>
      <c r="B1777" s="4"/>
      <c r="D1777" s="6"/>
      <c r="F1777" s="6"/>
      <c r="H1777" s="6"/>
      <c r="I1777" s="6"/>
      <c r="L1777" s="7"/>
      <c r="M1777" s="7"/>
      <c r="N1777" s="7"/>
      <c r="O1777" s="7"/>
      <c r="P1777" s="7"/>
      <c r="Q1777" s="7"/>
      <c r="R1777" s="7"/>
      <c r="S1777" s="7"/>
    </row>
    <row r="1778" spans="1:19" s="5" customFormat="1" x14ac:dyDescent="0.2">
      <c r="A1778" s="7"/>
      <c r="B1778" s="4"/>
      <c r="E1778" s="6"/>
      <c r="F1778" s="6"/>
      <c r="H1778" s="6"/>
      <c r="I1778" s="6"/>
      <c r="J1778" s="6"/>
      <c r="L1778" s="7"/>
      <c r="M1778" s="7"/>
      <c r="N1778" s="7"/>
      <c r="O1778" s="7"/>
      <c r="P1778" s="7"/>
      <c r="Q1778" s="7"/>
      <c r="R1778" s="7"/>
      <c r="S1778" s="7"/>
    </row>
    <row r="1779" spans="1:19" s="5" customFormat="1" x14ac:dyDescent="0.2">
      <c r="A1779" s="7"/>
      <c r="B1779" s="4"/>
      <c r="D1779" s="6"/>
      <c r="F1779" s="6"/>
      <c r="H1779" s="6"/>
      <c r="I1779" s="6"/>
      <c r="L1779" s="7"/>
      <c r="M1779" s="7"/>
      <c r="N1779" s="7"/>
      <c r="O1779" s="7"/>
      <c r="P1779" s="7"/>
      <c r="Q1779" s="7"/>
      <c r="R1779" s="7"/>
      <c r="S1779" s="7"/>
    </row>
    <row r="1780" spans="1:19" s="5" customFormat="1" x14ac:dyDescent="0.2">
      <c r="A1780" s="7"/>
      <c r="B1780" s="4"/>
      <c r="E1780" s="6"/>
      <c r="F1780" s="6"/>
      <c r="H1780" s="6"/>
      <c r="I1780" s="6"/>
      <c r="J1780" s="6"/>
      <c r="L1780" s="7"/>
      <c r="M1780" s="7"/>
      <c r="N1780" s="7"/>
      <c r="O1780" s="7"/>
      <c r="P1780" s="7"/>
      <c r="Q1780" s="7"/>
      <c r="R1780" s="7"/>
      <c r="S1780" s="7"/>
    </row>
    <row r="1781" spans="1:19" s="5" customFormat="1" x14ac:dyDescent="0.2">
      <c r="A1781" s="7"/>
      <c r="B1781" s="4"/>
      <c r="D1781" s="6"/>
      <c r="F1781" s="6"/>
      <c r="H1781" s="6"/>
      <c r="I1781" s="6"/>
      <c r="L1781" s="7"/>
      <c r="M1781" s="7"/>
      <c r="N1781" s="7"/>
      <c r="O1781" s="7"/>
      <c r="P1781" s="7"/>
      <c r="Q1781" s="7"/>
      <c r="R1781" s="7"/>
      <c r="S1781" s="7"/>
    </row>
    <row r="1782" spans="1:19" s="5" customFormat="1" x14ac:dyDescent="0.2">
      <c r="A1782" s="7"/>
      <c r="B1782" s="4"/>
      <c r="F1782" s="6"/>
      <c r="H1782" s="6"/>
      <c r="I1782" s="6"/>
      <c r="L1782" s="7"/>
      <c r="M1782" s="7"/>
      <c r="N1782" s="7"/>
      <c r="O1782" s="7"/>
      <c r="P1782" s="7"/>
      <c r="Q1782" s="7"/>
      <c r="R1782" s="7"/>
      <c r="S1782" s="7"/>
    </row>
    <row r="1783" spans="1:19" s="5" customFormat="1" x14ac:dyDescent="0.2">
      <c r="A1783" s="7"/>
      <c r="B1783" s="4"/>
      <c r="E1783" s="6"/>
      <c r="F1783" s="6"/>
      <c r="H1783" s="6"/>
      <c r="I1783" s="6"/>
      <c r="J1783" s="6"/>
      <c r="L1783" s="7"/>
      <c r="M1783" s="7"/>
      <c r="N1783" s="7"/>
      <c r="O1783" s="7"/>
      <c r="P1783" s="7"/>
      <c r="Q1783" s="7"/>
      <c r="R1783" s="7"/>
      <c r="S1783" s="7"/>
    </row>
    <row r="1784" spans="1:19" s="5" customFormat="1" x14ac:dyDescent="0.2">
      <c r="A1784" s="7"/>
      <c r="B1784" s="4"/>
      <c r="D1784" s="6"/>
      <c r="F1784" s="6"/>
      <c r="H1784" s="6"/>
      <c r="I1784" s="6"/>
      <c r="L1784" s="7"/>
      <c r="M1784" s="7"/>
      <c r="N1784" s="7"/>
      <c r="O1784" s="7"/>
      <c r="P1784" s="7"/>
      <c r="Q1784" s="7"/>
      <c r="R1784" s="7"/>
      <c r="S1784" s="7"/>
    </row>
    <row r="1785" spans="1:19" s="5" customFormat="1" x14ac:dyDescent="0.2">
      <c r="A1785" s="7"/>
      <c r="B1785" s="4"/>
      <c r="F1785" s="6"/>
      <c r="H1785" s="6"/>
      <c r="I1785" s="6"/>
      <c r="L1785" s="7"/>
      <c r="M1785" s="7"/>
      <c r="N1785" s="7"/>
      <c r="O1785" s="7"/>
      <c r="P1785" s="7"/>
      <c r="Q1785" s="7"/>
      <c r="R1785" s="7"/>
      <c r="S1785" s="7"/>
    </row>
    <row r="1786" spans="1:19" s="5" customFormat="1" x14ac:dyDescent="0.2">
      <c r="A1786" s="7"/>
      <c r="B1786" s="4"/>
      <c r="F1786" s="6"/>
      <c r="H1786" s="6"/>
      <c r="I1786" s="6"/>
      <c r="L1786" s="7"/>
      <c r="M1786" s="7"/>
      <c r="N1786" s="7"/>
      <c r="O1786" s="7"/>
      <c r="P1786" s="7"/>
      <c r="Q1786" s="7"/>
      <c r="R1786" s="7"/>
      <c r="S1786" s="7"/>
    </row>
    <row r="1787" spans="1:19" s="5" customFormat="1" x14ac:dyDescent="0.2">
      <c r="A1787" s="7"/>
      <c r="B1787" s="4"/>
      <c r="F1787" s="6"/>
      <c r="H1787" s="6"/>
      <c r="I1787" s="6"/>
      <c r="L1787" s="7"/>
      <c r="M1787" s="7"/>
      <c r="N1787" s="7"/>
      <c r="O1787" s="7"/>
      <c r="P1787" s="7"/>
      <c r="Q1787" s="7"/>
      <c r="R1787" s="7"/>
      <c r="S1787" s="7"/>
    </row>
    <row r="1788" spans="1:19" s="5" customFormat="1" x14ac:dyDescent="0.2">
      <c r="A1788" s="7"/>
      <c r="B1788" s="4"/>
      <c r="E1788" s="6"/>
      <c r="F1788" s="6"/>
      <c r="H1788" s="6"/>
      <c r="I1788" s="6"/>
      <c r="J1788" s="6"/>
      <c r="L1788" s="7"/>
      <c r="M1788" s="7"/>
      <c r="N1788" s="7"/>
      <c r="O1788" s="7"/>
      <c r="P1788" s="7"/>
      <c r="Q1788" s="7"/>
      <c r="R1788" s="7"/>
      <c r="S1788" s="7"/>
    </row>
    <row r="1790" spans="1:19" s="5" customFormat="1" x14ac:dyDescent="0.2">
      <c r="A1790" s="7"/>
      <c r="B1790" s="4"/>
      <c r="D1790" s="6"/>
      <c r="E1790" s="6"/>
      <c r="F1790" s="6"/>
      <c r="H1790" s="6"/>
      <c r="I1790" s="6"/>
      <c r="J1790" s="6"/>
      <c r="L1790" s="7"/>
      <c r="M1790" s="7"/>
      <c r="N1790" s="7"/>
      <c r="O1790" s="7"/>
      <c r="P1790" s="7"/>
      <c r="Q1790" s="7"/>
      <c r="R1790" s="7"/>
      <c r="S1790" s="7"/>
    </row>
    <row r="1792" spans="1:19" s="5" customFormat="1" x14ac:dyDescent="0.2">
      <c r="A1792" s="7"/>
      <c r="B1792" s="4"/>
      <c r="D1792" s="6"/>
      <c r="F1792" s="6"/>
      <c r="H1792" s="6"/>
      <c r="I1792" s="6"/>
      <c r="L1792" s="7"/>
      <c r="M1792" s="7"/>
      <c r="N1792" s="7"/>
      <c r="O1792" s="7"/>
      <c r="P1792" s="7"/>
      <c r="Q1792" s="7"/>
      <c r="R1792" s="7"/>
      <c r="S1792" s="7"/>
    </row>
    <row r="1793" spans="1:19" s="5" customFormat="1" x14ac:dyDescent="0.2">
      <c r="A1793" s="7"/>
      <c r="B1793" s="4"/>
      <c r="E1793" s="6"/>
      <c r="F1793" s="6"/>
      <c r="H1793" s="6"/>
      <c r="I1793" s="6"/>
      <c r="J1793" s="6"/>
      <c r="L1793" s="7"/>
      <c r="M1793" s="7"/>
      <c r="N1793" s="7"/>
      <c r="O1793" s="7"/>
      <c r="P1793" s="7"/>
      <c r="Q1793" s="7"/>
      <c r="R1793" s="7"/>
      <c r="S1793" s="7"/>
    </row>
    <row r="1794" spans="1:19" s="5" customFormat="1" x14ac:dyDescent="0.2">
      <c r="A1794" s="7"/>
      <c r="B1794" s="4"/>
      <c r="D1794" s="6"/>
      <c r="E1794" s="6"/>
      <c r="F1794" s="6"/>
      <c r="H1794" s="6"/>
      <c r="I1794" s="6"/>
      <c r="J1794" s="6"/>
      <c r="L1794" s="7"/>
      <c r="M1794" s="7"/>
      <c r="N1794" s="7"/>
      <c r="O1794" s="7"/>
      <c r="P1794" s="7"/>
      <c r="Q1794" s="7"/>
      <c r="R1794" s="7"/>
      <c r="S1794" s="7"/>
    </row>
    <row r="1795" spans="1:19" s="5" customFormat="1" x14ac:dyDescent="0.2">
      <c r="A1795" s="7"/>
      <c r="B1795" s="4"/>
      <c r="D1795" s="6"/>
      <c r="F1795" s="6"/>
      <c r="H1795" s="6"/>
      <c r="I1795" s="6"/>
      <c r="L1795" s="7"/>
      <c r="M1795" s="7"/>
      <c r="N1795" s="7"/>
      <c r="O1795" s="7"/>
      <c r="P1795" s="7"/>
      <c r="Q1795" s="7"/>
      <c r="R1795" s="7"/>
      <c r="S1795" s="7"/>
    </row>
    <row r="1796" spans="1:19" s="5" customFormat="1" x14ac:dyDescent="0.2">
      <c r="A1796" s="7"/>
      <c r="B1796" s="4"/>
      <c r="E1796" s="6"/>
      <c r="F1796" s="6"/>
      <c r="H1796" s="6"/>
      <c r="I1796" s="6"/>
      <c r="J1796" s="6"/>
      <c r="L1796" s="7"/>
      <c r="M1796" s="7"/>
      <c r="N1796" s="7"/>
      <c r="O1796" s="7"/>
      <c r="P1796" s="7"/>
      <c r="Q1796" s="7"/>
      <c r="R1796" s="7"/>
      <c r="S1796" s="7"/>
    </row>
    <row r="1797" spans="1:19" s="5" customFormat="1" x14ac:dyDescent="0.2">
      <c r="A1797" s="7"/>
      <c r="B1797" s="4"/>
      <c r="D1797" s="6"/>
      <c r="F1797" s="6"/>
      <c r="H1797" s="6"/>
      <c r="I1797" s="6"/>
      <c r="L1797" s="7"/>
      <c r="M1797" s="7"/>
      <c r="N1797" s="7"/>
      <c r="O1797" s="7"/>
      <c r="P1797" s="7"/>
      <c r="Q1797" s="7"/>
      <c r="R1797" s="7"/>
      <c r="S1797" s="7"/>
    </row>
    <row r="1798" spans="1:19" s="5" customFormat="1" x14ac:dyDescent="0.2">
      <c r="A1798" s="7"/>
      <c r="B1798" s="4"/>
      <c r="E1798" s="6"/>
      <c r="F1798" s="6"/>
      <c r="H1798" s="6"/>
      <c r="I1798" s="6"/>
      <c r="J1798" s="6"/>
      <c r="L1798" s="7"/>
      <c r="M1798" s="7"/>
      <c r="N1798" s="7"/>
      <c r="O1798" s="7"/>
      <c r="P1798" s="7"/>
      <c r="Q1798" s="7"/>
      <c r="R1798" s="7"/>
      <c r="S1798" s="7"/>
    </row>
    <row r="1800" spans="1:19" s="5" customFormat="1" x14ac:dyDescent="0.2">
      <c r="A1800" s="7"/>
      <c r="B1800" s="4"/>
      <c r="D1800" s="6"/>
      <c r="E1800" s="6"/>
      <c r="F1800" s="6"/>
      <c r="H1800" s="6"/>
      <c r="I1800" s="6"/>
      <c r="J1800" s="6"/>
      <c r="L1800" s="7"/>
      <c r="M1800" s="7"/>
      <c r="N1800" s="7"/>
      <c r="O1800" s="7"/>
      <c r="P1800" s="7"/>
      <c r="Q1800" s="7"/>
      <c r="R1800" s="7"/>
      <c r="S1800" s="7"/>
    </row>
    <row r="1801" spans="1:19" s="5" customFormat="1" x14ac:dyDescent="0.2">
      <c r="A1801" s="7"/>
      <c r="B1801" s="4"/>
      <c r="D1801" s="6"/>
      <c r="F1801" s="6"/>
      <c r="H1801" s="6"/>
      <c r="I1801" s="6"/>
      <c r="L1801" s="7"/>
      <c r="M1801" s="7"/>
      <c r="N1801" s="7"/>
      <c r="O1801" s="7"/>
      <c r="P1801" s="7"/>
      <c r="Q1801" s="7"/>
      <c r="R1801" s="7"/>
      <c r="S1801" s="7"/>
    </row>
    <row r="1802" spans="1:19" s="5" customFormat="1" x14ac:dyDescent="0.2">
      <c r="A1802" s="7"/>
      <c r="B1802" s="4"/>
      <c r="E1802" s="6"/>
      <c r="F1802" s="6"/>
      <c r="H1802" s="6"/>
      <c r="I1802" s="6"/>
      <c r="J1802" s="6"/>
      <c r="L1802" s="7"/>
      <c r="M1802" s="7"/>
      <c r="N1802" s="7"/>
      <c r="O1802" s="7"/>
      <c r="P1802" s="7"/>
      <c r="Q1802" s="7"/>
      <c r="R1802" s="7"/>
      <c r="S1802" s="7"/>
    </row>
    <row r="1803" spans="1:19" s="5" customFormat="1" x14ac:dyDescent="0.2">
      <c r="A1803" s="7"/>
      <c r="B1803" s="4"/>
      <c r="D1803" s="6"/>
      <c r="E1803" s="6"/>
      <c r="F1803" s="6"/>
      <c r="H1803" s="6"/>
      <c r="I1803" s="6"/>
      <c r="J1803" s="6"/>
      <c r="L1803" s="7"/>
      <c r="M1803" s="7"/>
      <c r="N1803" s="7"/>
      <c r="O1803" s="7"/>
      <c r="P1803" s="7"/>
      <c r="Q1803" s="7"/>
      <c r="R1803" s="7"/>
      <c r="S1803" s="7"/>
    </row>
    <row r="1805" spans="1:19" s="5" customFormat="1" x14ac:dyDescent="0.2">
      <c r="A1805" s="7"/>
      <c r="B1805" s="4"/>
      <c r="D1805" s="6"/>
      <c r="F1805" s="6"/>
      <c r="H1805" s="6"/>
      <c r="I1805" s="6"/>
      <c r="L1805" s="7"/>
      <c r="M1805" s="7"/>
      <c r="N1805" s="7"/>
      <c r="O1805" s="7"/>
      <c r="P1805" s="7"/>
      <c r="Q1805" s="7"/>
      <c r="R1805" s="7"/>
      <c r="S1805" s="7"/>
    </row>
    <row r="1806" spans="1:19" s="5" customFormat="1" x14ac:dyDescent="0.2">
      <c r="A1806" s="7"/>
      <c r="B1806" s="4"/>
      <c r="E1806" s="6"/>
      <c r="F1806" s="6"/>
      <c r="H1806" s="6"/>
      <c r="I1806" s="6"/>
      <c r="J1806" s="6"/>
      <c r="L1806" s="7"/>
      <c r="M1806" s="7"/>
      <c r="N1806" s="7"/>
      <c r="O1806" s="7"/>
      <c r="P1806" s="7"/>
      <c r="Q1806" s="7"/>
      <c r="R1806" s="7"/>
      <c r="S1806" s="7"/>
    </row>
    <row r="1807" spans="1:19" s="5" customFormat="1" x14ac:dyDescent="0.2">
      <c r="A1807" s="7"/>
      <c r="B1807" s="4"/>
      <c r="D1807" s="6"/>
      <c r="E1807" s="6"/>
      <c r="F1807" s="6"/>
      <c r="H1807" s="6"/>
      <c r="I1807" s="6"/>
      <c r="J1807" s="6"/>
      <c r="L1807" s="7"/>
      <c r="M1807" s="7"/>
      <c r="N1807" s="7"/>
      <c r="O1807" s="7"/>
      <c r="P1807" s="7"/>
      <c r="Q1807" s="7"/>
      <c r="R1807" s="7"/>
      <c r="S1807" s="7"/>
    </row>
    <row r="1808" spans="1:19" s="5" customFormat="1" x14ac:dyDescent="0.2">
      <c r="A1808" s="7"/>
      <c r="B1808" s="4"/>
      <c r="D1808" s="6"/>
      <c r="E1808" s="6"/>
      <c r="F1808" s="6"/>
      <c r="H1808" s="6"/>
      <c r="I1808" s="6"/>
      <c r="J1808" s="6"/>
      <c r="L1808" s="7"/>
      <c r="M1808" s="7"/>
      <c r="N1808" s="7"/>
      <c r="O1808" s="7"/>
      <c r="P1808" s="7"/>
      <c r="Q1808" s="7"/>
      <c r="R1808" s="7"/>
      <c r="S1808" s="7"/>
    </row>
    <row r="1810" spans="1:19" s="5" customFormat="1" x14ac:dyDescent="0.2">
      <c r="A1810" s="7"/>
      <c r="B1810" s="4"/>
      <c r="D1810" s="6"/>
      <c r="E1810" s="6"/>
      <c r="F1810" s="6"/>
      <c r="H1810" s="6"/>
      <c r="I1810" s="6"/>
      <c r="J1810" s="6"/>
      <c r="L1810" s="7"/>
      <c r="M1810" s="7"/>
      <c r="N1810" s="7"/>
      <c r="O1810" s="7"/>
      <c r="P1810" s="7"/>
      <c r="Q1810" s="7"/>
      <c r="R1810" s="7"/>
      <c r="S1810" s="7"/>
    </row>
    <row r="1811" spans="1:19" s="5" customFormat="1" x14ac:dyDescent="0.2">
      <c r="A1811" s="7"/>
      <c r="B1811" s="4"/>
      <c r="D1811" s="6"/>
      <c r="F1811" s="6"/>
      <c r="H1811" s="6"/>
      <c r="I1811" s="6"/>
      <c r="L1811" s="7"/>
      <c r="M1811" s="7"/>
      <c r="N1811" s="7"/>
      <c r="O1811" s="7"/>
      <c r="P1811" s="7"/>
      <c r="Q1811" s="7"/>
      <c r="R1811" s="7"/>
      <c r="S1811" s="7"/>
    </row>
    <row r="1812" spans="1:19" s="5" customFormat="1" x14ac:dyDescent="0.2">
      <c r="A1812" s="7"/>
      <c r="B1812" s="4"/>
      <c r="F1812" s="6"/>
      <c r="H1812" s="6"/>
      <c r="I1812" s="6"/>
      <c r="L1812" s="7"/>
      <c r="M1812" s="7"/>
      <c r="N1812" s="7"/>
      <c r="O1812" s="7"/>
      <c r="P1812" s="7"/>
      <c r="Q1812" s="7"/>
      <c r="R1812" s="7"/>
      <c r="S1812" s="7"/>
    </row>
    <row r="1813" spans="1:19" s="5" customFormat="1" x14ac:dyDescent="0.2">
      <c r="A1813" s="7"/>
      <c r="B1813" s="4"/>
      <c r="F1813" s="6"/>
      <c r="H1813" s="6"/>
      <c r="I1813" s="6"/>
      <c r="L1813" s="7"/>
      <c r="M1813" s="7"/>
      <c r="N1813" s="7"/>
      <c r="O1813" s="7"/>
      <c r="P1813" s="7"/>
      <c r="Q1813" s="7"/>
      <c r="R1813" s="7"/>
      <c r="S1813" s="7"/>
    </row>
    <row r="1814" spans="1:19" s="5" customFormat="1" x14ac:dyDescent="0.2">
      <c r="A1814" s="7"/>
      <c r="B1814" s="4"/>
      <c r="E1814" s="6"/>
      <c r="F1814" s="6"/>
      <c r="H1814" s="6"/>
      <c r="I1814" s="6"/>
      <c r="J1814" s="6"/>
      <c r="L1814" s="7"/>
      <c r="M1814" s="7"/>
      <c r="N1814" s="7"/>
      <c r="O1814" s="7"/>
      <c r="P1814" s="7"/>
      <c r="Q1814" s="7"/>
      <c r="R1814" s="7"/>
      <c r="S1814" s="7"/>
    </row>
    <row r="1818" spans="1:19" s="5" customFormat="1" x14ac:dyDescent="0.2">
      <c r="A1818" s="7"/>
      <c r="B1818" s="4"/>
      <c r="D1818" s="6"/>
      <c r="E1818" s="6"/>
      <c r="F1818" s="6"/>
      <c r="H1818" s="6"/>
      <c r="I1818" s="6"/>
      <c r="J1818" s="6"/>
      <c r="L1818" s="7"/>
      <c r="M1818" s="7"/>
      <c r="N1818" s="7"/>
      <c r="O1818" s="7"/>
      <c r="P1818" s="7"/>
      <c r="Q1818" s="7"/>
      <c r="R1818" s="7"/>
      <c r="S1818" s="7"/>
    </row>
    <row r="1820" spans="1:19" s="5" customFormat="1" x14ac:dyDescent="0.2">
      <c r="A1820" s="7"/>
      <c r="B1820" s="4"/>
      <c r="D1820" s="6"/>
      <c r="F1820" s="6"/>
      <c r="H1820" s="6"/>
      <c r="I1820" s="6"/>
      <c r="L1820" s="7"/>
      <c r="M1820" s="7"/>
      <c r="N1820" s="7"/>
      <c r="O1820" s="7"/>
      <c r="P1820" s="7"/>
      <c r="Q1820" s="7"/>
      <c r="R1820" s="7"/>
      <c r="S1820" s="7"/>
    </row>
    <row r="1821" spans="1:19" s="5" customFormat="1" x14ac:dyDescent="0.2">
      <c r="A1821" s="7"/>
      <c r="B1821" s="4"/>
      <c r="F1821" s="6"/>
      <c r="H1821" s="6"/>
      <c r="I1821" s="6"/>
      <c r="L1821" s="7"/>
      <c r="M1821" s="7"/>
      <c r="N1821" s="7"/>
      <c r="O1821" s="7"/>
      <c r="P1821" s="7"/>
      <c r="Q1821" s="7"/>
      <c r="R1821" s="7"/>
      <c r="S1821" s="7"/>
    </row>
    <row r="1822" spans="1:19" s="5" customFormat="1" x14ac:dyDescent="0.2">
      <c r="A1822" s="7"/>
      <c r="B1822" s="4"/>
      <c r="F1822" s="6"/>
      <c r="H1822" s="6"/>
      <c r="I1822" s="6"/>
      <c r="L1822" s="7"/>
      <c r="M1822" s="7"/>
      <c r="N1822" s="7"/>
      <c r="O1822" s="7"/>
      <c r="P1822" s="7"/>
      <c r="Q1822" s="7"/>
      <c r="R1822" s="7"/>
      <c r="S1822" s="7"/>
    </row>
    <row r="1823" spans="1:19" s="5" customFormat="1" x14ac:dyDescent="0.2">
      <c r="A1823" s="7"/>
      <c r="B1823" s="4"/>
      <c r="E1823" s="6"/>
      <c r="F1823" s="6"/>
      <c r="H1823" s="6"/>
      <c r="I1823" s="6"/>
      <c r="J1823" s="6"/>
      <c r="L1823" s="7"/>
      <c r="M1823" s="7"/>
      <c r="N1823" s="7"/>
      <c r="O1823" s="7"/>
      <c r="P1823" s="7"/>
      <c r="Q1823" s="7"/>
      <c r="R1823" s="7"/>
      <c r="S1823" s="7"/>
    </row>
    <row r="1826" spans="1:19" s="5" customFormat="1" x14ac:dyDescent="0.2">
      <c r="A1826" s="7"/>
      <c r="B1826" s="4"/>
      <c r="D1826" s="6"/>
      <c r="F1826" s="6"/>
      <c r="H1826" s="6"/>
      <c r="I1826" s="6"/>
      <c r="L1826" s="7"/>
      <c r="M1826" s="7"/>
      <c r="N1826" s="7"/>
      <c r="O1826" s="7"/>
      <c r="P1826" s="7"/>
      <c r="Q1826" s="7"/>
      <c r="R1826" s="7"/>
      <c r="S1826" s="7"/>
    </row>
    <row r="1827" spans="1:19" s="5" customFormat="1" x14ac:dyDescent="0.2">
      <c r="A1827" s="7"/>
      <c r="B1827" s="4"/>
      <c r="F1827" s="6"/>
      <c r="H1827" s="6"/>
      <c r="I1827" s="6"/>
      <c r="L1827" s="7"/>
      <c r="M1827" s="7"/>
      <c r="N1827" s="7"/>
      <c r="O1827" s="7"/>
      <c r="P1827" s="7"/>
      <c r="Q1827" s="7"/>
      <c r="R1827" s="7"/>
      <c r="S1827" s="7"/>
    </row>
    <row r="1828" spans="1:19" s="5" customFormat="1" x14ac:dyDescent="0.2">
      <c r="A1828" s="7"/>
      <c r="B1828" s="4"/>
      <c r="E1828" s="6"/>
      <c r="F1828" s="6"/>
      <c r="H1828" s="6"/>
      <c r="I1828" s="6"/>
      <c r="J1828" s="6"/>
      <c r="L1828" s="7"/>
      <c r="M1828" s="7"/>
      <c r="N1828" s="7"/>
      <c r="O1828" s="7"/>
      <c r="P1828" s="7"/>
      <c r="Q1828" s="7"/>
      <c r="R1828" s="7"/>
      <c r="S1828" s="7"/>
    </row>
    <row r="1831" spans="1:19" s="5" customFormat="1" x14ac:dyDescent="0.2">
      <c r="A1831" s="7"/>
      <c r="B1831" s="4"/>
      <c r="D1831" s="6"/>
      <c r="E1831" s="6"/>
      <c r="F1831" s="6"/>
      <c r="H1831" s="6"/>
      <c r="I1831" s="6"/>
      <c r="J1831" s="6"/>
      <c r="L1831" s="7"/>
      <c r="M1831" s="7"/>
      <c r="N1831" s="7"/>
      <c r="O1831" s="7"/>
      <c r="P1831" s="7"/>
      <c r="Q1831" s="7"/>
      <c r="R1831" s="7"/>
      <c r="S1831" s="7"/>
    </row>
    <row r="1832" spans="1:19" s="5" customFormat="1" x14ac:dyDescent="0.2">
      <c r="A1832" s="7"/>
      <c r="B1832" s="4"/>
      <c r="D1832" s="6"/>
      <c r="F1832" s="6"/>
      <c r="H1832" s="6"/>
      <c r="I1832" s="6"/>
      <c r="L1832" s="7"/>
      <c r="M1832" s="7"/>
      <c r="N1832" s="7"/>
      <c r="O1832" s="7"/>
      <c r="P1832" s="7"/>
      <c r="Q1832" s="7"/>
      <c r="R1832" s="7"/>
      <c r="S1832" s="7"/>
    </row>
    <row r="1833" spans="1:19" s="5" customFormat="1" x14ac:dyDescent="0.2">
      <c r="A1833" s="7"/>
      <c r="B1833" s="4"/>
      <c r="E1833" s="6"/>
      <c r="F1833" s="6"/>
      <c r="H1833" s="6"/>
      <c r="I1833" s="6"/>
      <c r="J1833" s="6"/>
      <c r="L1833" s="7"/>
      <c r="M1833" s="7"/>
      <c r="N1833" s="7"/>
      <c r="O1833" s="7"/>
      <c r="P1833" s="7"/>
      <c r="Q1833" s="7"/>
      <c r="R1833" s="7"/>
      <c r="S1833" s="7"/>
    </row>
    <row r="1837" spans="1:19" s="5" customFormat="1" x14ac:dyDescent="0.2">
      <c r="A1837" s="7"/>
      <c r="B1837" s="4"/>
      <c r="D1837" s="6"/>
      <c r="E1837" s="6"/>
      <c r="F1837" s="6"/>
      <c r="H1837" s="6"/>
      <c r="I1837" s="6"/>
      <c r="J1837" s="6"/>
      <c r="L1837" s="7"/>
      <c r="M1837" s="7"/>
      <c r="N1837" s="7"/>
      <c r="O1837" s="7"/>
      <c r="P1837" s="7"/>
      <c r="Q1837" s="7"/>
      <c r="R1837" s="7"/>
      <c r="S1837" s="7"/>
    </row>
    <row r="1838" spans="1:19" s="5" customFormat="1" x14ac:dyDescent="0.2">
      <c r="A1838" s="7"/>
      <c r="B1838" s="4"/>
      <c r="D1838" s="6"/>
      <c r="E1838" s="6"/>
      <c r="F1838" s="6"/>
      <c r="H1838" s="6"/>
      <c r="I1838" s="6"/>
      <c r="J1838" s="6"/>
      <c r="L1838" s="7"/>
      <c r="M1838" s="7"/>
      <c r="N1838" s="7"/>
      <c r="O1838" s="7"/>
      <c r="P1838" s="7"/>
      <c r="Q1838" s="7"/>
      <c r="R1838" s="7"/>
      <c r="S1838" s="7"/>
    </row>
    <row r="1839" spans="1:19" s="5" customFormat="1" x14ac:dyDescent="0.2">
      <c r="A1839" s="7"/>
      <c r="B1839" s="4"/>
      <c r="D1839" s="6"/>
      <c r="E1839" s="6"/>
      <c r="F1839" s="6"/>
      <c r="H1839" s="6"/>
      <c r="I1839" s="6"/>
      <c r="J1839" s="6"/>
      <c r="L1839" s="7"/>
      <c r="M1839" s="7"/>
      <c r="N1839" s="7"/>
      <c r="O1839" s="7"/>
      <c r="P1839" s="7"/>
      <c r="Q1839" s="7"/>
      <c r="R1839" s="7"/>
      <c r="S1839" s="7"/>
    </row>
    <row r="1841" spans="1:19" s="5" customFormat="1" x14ac:dyDescent="0.2">
      <c r="A1841" s="7"/>
      <c r="B1841" s="4"/>
      <c r="D1841" s="6"/>
      <c r="F1841" s="6"/>
      <c r="H1841" s="6"/>
      <c r="I1841" s="6"/>
      <c r="L1841" s="7"/>
      <c r="M1841" s="7"/>
      <c r="N1841" s="7"/>
      <c r="O1841" s="7"/>
      <c r="P1841" s="7"/>
      <c r="Q1841" s="7"/>
      <c r="R1841" s="7"/>
      <c r="S1841" s="7"/>
    </row>
    <row r="1842" spans="1:19" s="5" customFormat="1" x14ac:dyDescent="0.2">
      <c r="A1842" s="7"/>
      <c r="B1842" s="4"/>
      <c r="E1842" s="6"/>
      <c r="F1842" s="6"/>
      <c r="H1842" s="6"/>
      <c r="I1842" s="6"/>
      <c r="J1842" s="6"/>
      <c r="L1842" s="7"/>
      <c r="M1842" s="7"/>
      <c r="N1842" s="7"/>
      <c r="O1842" s="7"/>
      <c r="P1842" s="7"/>
      <c r="Q1842" s="7"/>
      <c r="R1842" s="7"/>
      <c r="S1842" s="7"/>
    </row>
    <row r="1845" spans="1:19" s="5" customFormat="1" x14ac:dyDescent="0.2">
      <c r="A1845" s="7"/>
      <c r="B1845" s="4"/>
      <c r="D1845" s="6"/>
      <c r="F1845" s="6"/>
      <c r="H1845" s="6"/>
      <c r="I1845" s="6"/>
      <c r="L1845" s="7"/>
      <c r="M1845" s="7"/>
      <c r="N1845" s="7"/>
      <c r="O1845" s="7"/>
      <c r="P1845" s="7"/>
      <c r="Q1845" s="7"/>
      <c r="R1845" s="7"/>
      <c r="S1845" s="7"/>
    </row>
    <row r="1846" spans="1:19" s="5" customFormat="1" x14ac:dyDescent="0.2">
      <c r="A1846" s="7"/>
      <c r="B1846" s="4"/>
      <c r="E1846" s="6"/>
      <c r="F1846" s="6"/>
      <c r="H1846" s="6"/>
      <c r="I1846" s="6"/>
      <c r="J1846" s="6"/>
      <c r="L1846" s="7"/>
      <c r="M1846" s="7"/>
      <c r="N1846" s="7"/>
      <c r="O1846" s="7"/>
      <c r="P1846" s="7"/>
      <c r="Q1846" s="7"/>
      <c r="R1846" s="7"/>
      <c r="S1846" s="7"/>
    </row>
    <row r="1847" spans="1:19" s="5" customFormat="1" x14ac:dyDescent="0.2">
      <c r="A1847" s="7"/>
      <c r="B1847" s="4"/>
      <c r="D1847" s="6"/>
      <c r="F1847" s="6"/>
      <c r="H1847" s="6"/>
      <c r="I1847" s="6"/>
      <c r="L1847" s="7"/>
      <c r="M1847" s="7"/>
      <c r="N1847" s="7"/>
      <c r="O1847" s="7"/>
      <c r="P1847" s="7"/>
      <c r="Q1847" s="7"/>
      <c r="R1847" s="7"/>
      <c r="S1847" s="7"/>
    </row>
    <row r="1848" spans="1:19" s="5" customFormat="1" x14ac:dyDescent="0.2">
      <c r="A1848" s="7"/>
      <c r="B1848" s="4"/>
      <c r="F1848" s="6"/>
      <c r="H1848" s="6"/>
      <c r="I1848" s="6"/>
      <c r="L1848" s="7"/>
      <c r="M1848" s="7"/>
      <c r="N1848" s="7"/>
      <c r="O1848" s="7"/>
      <c r="P1848" s="7"/>
      <c r="Q1848" s="7"/>
      <c r="R1848" s="7"/>
      <c r="S1848" s="7"/>
    </row>
    <row r="1849" spans="1:19" s="5" customFormat="1" x14ac:dyDescent="0.2">
      <c r="A1849" s="7"/>
      <c r="B1849" s="4"/>
      <c r="E1849" s="6"/>
      <c r="F1849" s="6"/>
      <c r="H1849" s="6"/>
      <c r="I1849" s="6"/>
      <c r="J1849" s="6"/>
      <c r="L1849" s="7"/>
      <c r="M1849" s="7"/>
      <c r="N1849" s="7"/>
      <c r="O1849" s="7"/>
      <c r="P1849" s="7"/>
      <c r="Q1849" s="7"/>
      <c r="R1849" s="7"/>
      <c r="S1849" s="7"/>
    </row>
    <row r="1852" spans="1:19" s="5" customFormat="1" x14ac:dyDescent="0.2">
      <c r="A1852" s="7"/>
      <c r="B1852" s="4"/>
      <c r="D1852" s="6"/>
      <c r="E1852" s="6"/>
      <c r="F1852" s="6"/>
      <c r="H1852" s="6"/>
      <c r="I1852" s="6"/>
      <c r="J1852" s="6"/>
      <c r="L1852" s="7"/>
      <c r="M1852" s="7"/>
      <c r="N1852" s="7"/>
      <c r="O1852" s="7"/>
      <c r="P1852" s="7"/>
      <c r="Q1852" s="7"/>
      <c r="R1852" s="7"/>
      <c r="S1852" s="7"/>
    </row>
    <row r="1853" spans="1:19" s="5" customFormat="1" x14ac:dyDescent="0.2">
      <c r="A1853" s="7"/>
      <c r="B1853" s="4"/>
      <c r="D1853" s="6"/>
      <c r="F1853" s="6"/>
      <c r="H1853" s="6"/>
      <c r="I1853" s="6"/>
      <c r="L1853" s="7"/>
      <c r="M1853" s="7"/>
      <c r="N1853" s="7"/>
      <c r="O1853" s="7"/>
      <c r="P1853" s="7"/>
      <c r="Q1853" s="7"/>
      <c r="R1853" s="7"/>
      <c r="S1853" s="7"/>
    </row>
    <row r="1854" spans="1:19" s="5" customFormat="1" x14ac:dyDescent="0.2">
      <c r="A1854" s="7"/>
      <c r="B1854" s="4"/>
      <c r="F1854" s="6"/>
      <c r="H1854" s="6"/>
      <c r="I1854" s="6"/>
      <c r="L1854" s="7"/>
      <c r="M1854" s="7"/>
      <c r="N1854" s="7"/>
      <c r="O1854" s="7"/>
      <c r="P1854" s="7"/>
      <c r="Q1854" s="7"/>
      <c r="R1854" s="7"/>
      <c r="S1854" s="7"/>
    </row>
    <row r="1855" spans="1:19" s="5" customFormat="1" x14ac:dyDescent="0.2">
      <c r="A1855" s="7"/>
      <c r="B1855" s="4"/>
      <c r="E1855" s="6"/>
      <c r="F1855" s="6"/>
      <c r="H1855" s="6"/>
      <c r="I1855" s="6"/>
      <c r="J1855" s="6"/>
      <c r="L1855" s="7"/>
      <c r="M1855" s="7"/>
      <c r="N1855" s="7"/>
      <c r="O1855" s="7"/>
      <c r="P1855" s="7"/>
      <c r="Q1855" s="7"/>
      <c r="R1855" s="7"/>
      <c r="S1855" s="7"/>
    </row>
    <row r="1858" spans="1:19" s="5" customFormat="1" x14ac:dyDescent="0.2">
      <c r="A1858" s="7"/>
      <c r="B1858" s="4"/>
      <c r="D1858" s="6"/>
      <c r="F1858" s="6"/>
      <c r="H1858" s="6"/>
      <c r="I1858" s="6"/>
      <c r="L1858" s="7"/>
      <c r="M1858" s="7"/>
      <c r="N1858" s="7"/>
      <c r="O1858" s="7"/>
      <c r="P1858" s="7"/>
      <c r="Q1858" s="7"/>
      <c r="R1858" s="7"/>
      <c r="S1858" s="7"/>
    </row>
    <row r="1859" spans="1:19" s="5" customFormat="1" x14ac:dyDescent="0.2">
      <c r="A1859" s="7"/>
      <c r="B1859" s="4"/>
      <c r="F1859" s="6"/>
      <c r="H1859" s="6"/>
      <c r="I1859" s="6"/>
      <c r="L1859" s="7"/>
      <c r="M1859" s="7"/>
      <c r="N1859" s="7"/>
      <c r="O1859" s="7"/>
      <c r="P1859" s="7"/>
      <c r="Q1859" s="7"/>
      <c r="R1859" s="7"/>
      <c r="S1859" s="7"/>
    </row>
    <row r="1860" spans="1:19" s="5" customFormat="1" x14ac:dyDescent="0.2">
      <c r="A1860" s="7"/>
      <c r="B1860" s="4"/>
      <c r="E1860" s="6"/>
      <c r="F1860" s="6"/>
      <c r="H1860" s="6"/>
      <c r="I1860" s="6"/>
      <c r="J1860" s="6"/>
      <c r="L1860" s="7"/>
      <c r="M1860" s="7"/>
      <c r="N1860" s="7"/>
      <c r="O1860" s="7"/>
      <c r="P1860" s="7"/>
      <c r="Q1860" s="7"/>
      <c r="R1860" s="7"/>
      <c r="S1860" s="7"/>
    </row>
    <row r="1862" spans="1:19" s="5" customFormat="1" x14ac:dyDescent="0.2">
      <c r="A1862" s="7"/>
      <c r="B1862" s="4"/>
      <c r="D1862" s="6"/>
      <c r="F1862" s="6"/>
      <c r="H1862" s="6"/>
      <c r="I1862" s="6"/>
      <c r="L1862" s="7"/>
      <c r="M1862" s="7"/>
      <c r="N1862" s="7"/>
      <c r="O1862" s="7"/>
      <c r="P1862" s="7"/>
      <c r="Q1862" s="7"/>
      <c r="R1862" s="7"/>
      <c r="S1862" s="7"/>
    </row>
    <row r="1863" spans="1:19" s="5" customFormat="1" x14ac:dyDescent="0.2">
      <c r="A1863" s="7"/>
      <c r="B1863" s="4"/>
      <c r="F1863" s="6"/>
      <c r="H1863" s="6"/>
      <c r="I1863" s="6"/>
      <c r="L1863" s="7"/>
      <c r="M1863" s="7"/>
      <c r="N1863" s="7"/>
      <c r="O1863" s="7"/>
      <c r="P1863" s="7"/>
      <c r="Q1863" s="7"/>
      <c r="R1863" s="7"/>
      <c r="S1863" s="7"/>
    </row>
    <row r="1864" spans="1:19" s="5" customFormat="1" x14ac:dyDescent="0.2">
      <c r="A1864" s="7"/>
      <c r="B1864" s="4"/>
      <c r="E1864" s="6"/>
      <c r="F1864" s="6"/>
      <c r="H1864" s="6"/>
      <c r="I1864" s="6"/>
      <c r="J1864" s="6"/>
      <c r="L1864" s="7"/>
      <c r="M1864" s="7"/>
      <c r="N1864" s="7"/>
      <c r="O1864" s="7"/>
      <c r="P1864" s="7"/>
      <c r="Q1864" s="7"/>
      <c r="R1864" s="7"/>
      <c r="S1864" s="7"/>
    </row>
    <row r="1865" spans="1:19" s="5" customFormat="1" x14ac:dyDescent="0.2">
      <c r="A1865" s="7"/>
      <c r="B1865" s="4"/>
      <c r="D1865" s="6"/>
      <c r="F1865" s="6"/>
      <c r="H1865" s="6"/>
      <c r="I1865" s="6"/>
      <c r="L1865" s="7"/>
      <c r="M1865" s="7"/>
      <c r="N1865" s="7"/>
      <c r="O1865" s="7"/>
      <c r="P1865" s="7"/>
      <c r="Q1865" s="7"/>
      <c r="R1865" s="7"/>
      <c r="S1865" s="7"/>
    </row>
    <row r="1866" spans="1:19" s="5" customFormat="1" x14ac:dyDescent="0.2">
      <c r="A1866" s="7"/>
      <c r="B1866" s="4"/>
      <c r="F1866" s="6"/>
      <c r="H1866" s="6"/>
      <c r="I1866" s="6"/>
      <c r="L1866" s="7"/>
      <c r="M1866" s="7"/>
      <c r="N1866" s="7"/>
      <c r="O1866" s="7"/>
      <c r="P1866" s="7"/>
      <c r="Q1866" s="7"/>
      <c r="R1866" s="7"/>
      <c r="S1866" s="7"/>
    </row>
    <row r="1867" spans="1:19" s="5" customFormat="1" x14ac:dyDescent="0.2">
      <c r="A1867" s="7"/>
      <c r="B1867" s="4"/>
      <c r="F1867" s="6"/>
      <c r="H1867" s="6"/>
      <c r="I1867" s="6"/>
      <c r="L1867" s="7"/>
      <c r="M1867" s="7"/>
      <c r="N1867" s="7"/>
      <c r="O1867" s="7"/>
      <c r="P1867" s="7"/>
      <c r="Q1867" s="7"/>
      <c r="R1867" s="7"/>
      <c r="S1867" s="7"/>
    </row>
    <row r="1868" spans="1:19" s="5" customFormat="1" x14ac:dyDescent="0.2">
      <c r="A1868" s="7"/>
      <c r="B1868" s="4"/>
      <c r="E1868" s="6"/>
      <c r="F1868" s="6"/>
      <c r="H1868" s="6"/>
      <c r="I1868" s="6"/>
      <c r="J1868" s="6"/>
      <c r="L1868" s="7"/>
      <c r="M1868" s="7"/>
      <c r="N1868" s="7"/>
      <c r="O1868" s="7"/>
      <c r="P1868" s="7"/>
      <c r="Q1868" s="7"/>
      <c r="R1868" s="7"/>
      <c r="S1868" s="7"/>
    </row>
    <row r="1869" spans="1:19" s="5" customFormat="1" x14ac:dyDescent="0.2">
      <c r="A1869" s="7"/>
      <c r="B1869" s="4"/>
      <c r="D1869" s="6"/>
      <c r="F1869" s="6"/>
      <c r="H1869" s="6"/>
      <c r="I1869" s="6"/>
      <c r="L1869" s="7"/>
      <c r="M1869" s="7"/>
      <c r="N1869" s="7"/>
      <c r="O1869" s="7"/>
      <c r="P1869" s="7"/>
      <c r="Q1869" s="7"/>
      <c r="R1869" s="7"/>
      <c r="S1869" s="7"/>
    </row>
    <row r="1870" spans="1:19" s="5" customFormat="1" x14ac:dyDescent="0.2">
      <c r="A1870" s="7"/>
      <c r="B1870" s="4"/>
      <c r="F1870" s="6"/>
      <c r="H1870" s="6"/>
      <c r="I1870" s="6"/>
      <c r="L1870" s="7"/>
      <c r="M1870" s="7"/>
      <c r="N1870" s="7"/>
      <c r="O1870" s="7"/>
      <c r="P1870" s="7"/>
      <c r="Q1870" s="7"/>
      <c r="R1870" s="7"/>
      <c r="S1870" s="7"/>
    </row>
    <row r="1871" spans="1:19" s="5" customFormat="1" x14ac:dyDescent="0.2">
      <c r="A1871" s="7"/>
      <c r="B1871" s="4"/>
      <c r="F1871" s="6"/>
      <c r="H1871" s="6"/>
      <c r="I1871" s="6"/>
      <c r="L1871" s="7"/>
      <c r="M1871" s="7"/>
      <c r="N1871" s="7"/>
      <c r="O1871" s="7"/>
      <c r="P1871" s="7"/>
      <c r="Q1871" s="7"/>
      <c r="R1871" s="7"/>
      <c r="S1871" s="7"/>
    </row>
    <row r="1872" spans="1:19" s="5" customFormat="1" x14ac:dyDescent="0.2">
      <c r="A1872" s="7"/>
      <c r="B1872" s="4"/>
      <c r="E1872" s="6"/>
      <c r="F1872" s="6"/>
      <c r="H1872" s="6"/>
      <c r="I1872" s="6"/>
      <c r="J1872" s="6"/>
      <c r="L1872" s="7"/>
      <c r="M1872" s="7"/>
      <c r="N1872" s="7"/>
      <c r="O1872" s="7"/>
      <c r="P1872" s="7"/>
      <c r="Q1872" s="7"/>
      <c r="R1872" s="7"/>
      <c r="S1872" s="7"/>
    </row>
    <row r="1873" spans="1:19" s="5" customFormat="1" x14ac:dyDescent="0.2">
      <c r="A1873" s="7"/>
      <c r="B1873" s="4"/>
      <c r="D1873" s="6"/>
      <c r="E1873" s="6"/>
      <c r="F1873" s="6"/>
      <c r="H1873" s="6"/>
      <c r="I1873" s="6"/>
      <c r="J1873" s="6"/>
      <c r="L1873" s="7"/>
      <c r="M1873" s="7"/>
      <c r="N1873" s="7"/>
      <c r="O1873" s="7"/>
      <c r="P1873" s="7"/>
      <c r="Q1873" s="7"/>
      <c r="R1873" s="7"/>
      <c r="S1873" s="7"/>
    </row>
    <row r="1874" spans="1:19" s="5" customFormat="1" x14ac:dyDescent="0.2">
      <c r="A1874" s="7"/>
      <c r="B1874" s="4"/>
      <c r="D1874" s="6"/>
      <c r="E1874" s="6"/>
      <c r="F1874" s="6"/>
      <c r="H1874" s="6"/>
      <c r="I1874" s="6"/>
      <c r="J1874" s="6"/>
      <c r="L1874" s="7"/>
      <c r="M1874" s="7"/>
      <c r="N1874" s="7"/>
      <c r="O1874" s="7"/>
      <c r="P1874" s="7"/>
      <c r="Q1874" s="7"/>
      <c r="R1874" s="7"/>
      <c r="S1874" s="7"/>
    </row>
    <row r="1875" spans="1:19" s="5" customFormat="1" x14ac:dyDescent="0.2">
      <c r="A1875" s="7"/>
      <c r="B1875" s="4"/>
      <c r="D1875" s="6"/>
      <c r="F1875" s="6"/>
      <c r="H1875" s="6"/>
      <c r="I1875" s="6"/>
      <c r="L1875" s="7"/>
      <c r="M1875" s="7"/>
      <c r="N1875" s="7"/>
      <c r="O1875" s="7"/>
      <c r="P1875" s="7"/>
      <c r="Q1875" s="7"/>
      <c r="R1875" s="7"/>
      <c r="S1875" s="7"/>
    </row>
    <row r="1876" spans="1:19" s="5" customFormat="1" x14ac:dyDescent="0.2">
      <c r="A1876" s="7"/>
      <c r="B1876" s="4"/>
      <c r="E1876" s="6"/>
      <c r="F1876" s="6"/>
      <c r="H1876" s="6"/>
      <c r="I1876" s="6"/>
      <c r="J1876" s="6"/>
      <c r="L1876" s="7"/>
      <c r="M1876" s="7"/>
      <c r="N1876" s="7"/>
      <c r="O1876" s="7"/>
      <c r="P1876" s="7"/>
      <c r="Q1876" s="7"/>
      <c r="R1876" s="7"/>
      <c r="S1876" s="7"/>
    </row>
    <row r="1877" spans="1:19" s="5" customFormat="1" x14ac:dyDescent="0.2">
      <c r="A1877" s="7"/>
      <c r="B1877" s="4"/>
      <c r="D1877" s="6"/>
      <c r="F1877" s="6"/>
      <c r="H1877" s="6"/>
      <c r="I1877" s="6"/>
      <c r="L1877" s="7"/>
      <c r="M1877" s="7"/>
      <c r="N1877" s="7"/>
      <c r="O1877" s="7"/>
      <c r="P1877" s="7"/>
      <c r="Q1877" s="7"/>
      <c r="R1877" s="7"/>
      <c r="S1877" s="7"/>
    </row>
    <row r="1878" spans="1:19" s="5" customFormat="1" x14ac:dyDescent="0.2">
      <c r="A1878" s="7"/>
      <c r="B1878" s="4"/>
      <c r="F1878" s="6"/>
      <c r="H1878" s="6"/>
      <c r="I1878" s="6"/>
      <c r="L1878" s="7"/>
      <c r="M1878" s="7"/>
      <c r="N1878" s="7"/>
      <c r="O1878" s="7"/>
      <c r="P1878" s="7"/>
      <c r="Q1878" s="7"/>
      <c r="R1878" s="7"/>
      <c r="S1878" s="7"/>
    </row>
    <row r="1879" spans="1:19" s="5" customFormat="1" x14ac:dyDescent="0.2">
      <c r="A1879" s="7"/>
      <c r="B1879" s="4"/>
      <c r="E1879" s="6"/>
      <c r="F1879" s="6"/>
      <c r="H1879" s="6"/>
      <c r="I1879" s="6"/>
      <c r="J1879" s="6"/>
      <c r="L1879" s="7"/>
      <c r="M1879" s="7"/>
      <c r="N1879" s="7"/>
      <c r="O1879" s="7"/>
      <c r="P1879" s="7"/>
      <c r="Q1879" s="7"/>
      <c r="R1879" s="7"/>
      <c r="S1879" s="7"/>
    </row>
    <row r="1880" spans="1:19" s="41" customFormat="1" x14ac:dyDescent="0.2">
      <c r="A1880" s="7"/>
      <c r="B1880" s="4"/>
      <c r="C1880" s="5"/>
      <c r="D1880" s="6"/>
      <c r="E1880" s="6"/>
      <c r="F1880" s="6"/>
      <c r="G1880" s="5"/>
      <c r="H1880" s="6"/>
      <c r="I1880" s="6"/>
      <c r="J1880" s="6"/>
      <c r="K1880" s="5"/>
      <c r="L1880" s="7"/>
      <c r="M1880" s="7"/>
      <c r="N1880" s="7"/>
      <c r="O1880" s="7"/>
      <c r="P1880" s="7"/>
      <c r="Q1880" s="7"/>
      <c r="R1880" s="7"/>
      <c r="S1880" s="7"/>
    </row>
    <row r="1884" spans="1:19" s="41" customFormat="1" x14ac:dyDescent="0.2">
      <c r="A1884" s="7"/>
      <c r="B1884" s="4"/>
      <c r="C1884" s="5"/>
      <c r="D1884" s="6"/>
      <c r="E1884" s="6"/>
      <c r="F1884" s="6"/>
      <c r="G1884" s="5"/>
      <c r="H1884" s="6"/>
      <c r="I1884" s="6"/>
      <c r="J1884" s="6"/>
      <c r="K1884" s="5"/>
      <c r="L1884" s="7"/>
      <c r="M1884" s="7"/>
      <c r="N1884" s="7"/>
      <c r="O1884" s="7"/>
      <c r="P1884" s="7"/>
      <c r="Q1884" s="7"/>
      <c r="R1884" s="7"/>
      <c r="S1884" s="7"/>
    </row>
    <row r="1885" spans="1:19" s="41" customFormat="1" x14ac:dyDescent="0.2">
      <c r="A1885" s="7"/>
      <c r="B1885" s="4"/>
      <c r="C1885" s="5"/>
      <c r="D1885" s="6"/>
      <c r="E1885" s="6"/>
      <c r="F1885" s="6"/>
      <c r="G1885" s="5"/>
      <c r="H1885" s="6"/>
      <c r="I1885" s="6"/>
      <c r="J1885" s="6"/>
      <c r="K1885" s="5"/>
      <c r="L1885" s="7"/>
      <c r="M1885" s="7"/>
      <c r="N1885" s="7"/>
      <c r="O1885" s="7"/>
      <c r="P1885" s="7"/>
      <c r="Q1885" s="7"/>
      <c r="R1885" s="7"/>
      <c r="S1885" s="7"/>
    </row>
    <row r="1887" spans="1:19" s="41" customFormat="1" x14ac:dyDescent="0.2">
      <c r="A1887" s="7"/>
      <c r="B1887" s="4"/>
      <c r="C1887" s="5"/>
      <c r="D1887" s="6"/>
      <c r="E1887" s="6"/>
      <c r="F1887" s="6"/>
      <c r="G1887" s="5"/>
      <c r="H1887" s="6"/>
      <c r="I1887" s="6"/>
      <c r="J1887" s="6"/>
      <c r="K1887" s="87"/>
      <c r="L1887" s="7"/>
      <c r="M1887" s="7"/>
      <c r="N1887" s="7"/>
      <c r="O1887" s="7"/>
      <c r="P1887" s="7"/>
      <c r="Q1887" s="7"/>
      <c r="R1887" s="7"/>
      <c r="S1887" s="7"/>
    </row>
    <row r="1888" spans="1:19" s="41" customFormat="1" x14ac:dyDescent="0.2">
      <c r="A1888" s="7"/>
      <c r="B1888" s="4"/>
      <c r="C1888" s="5"/>
      <c r="D1888" s="6"/>
      <c r="E1888" s="6"/>
      <c r="F1888" s="6"/>
      <c r="G1888" s="5"/>
      <c r="H1888" s="6"/>
      <c r="I1888" s="6"/>
      <c r="J1888" s="6"/>
      <c r="K1888" s="87"/>
      <c r="L1888" s="7"/>
      <c r="M1888" s="7"/>
      <c r="N1888" s="7"/>
      <c r="O1888" s="7"/>
      <c r="P1888" s="7"/>
      <c r="Q1888" s="7"/>
      <c r="R1888" s="7"/>
      <c r="S1888" s="7"/>
    </row>
    <row r="1889" spans="1:19" s="41" customFormat="1" x14ac:dyDescent="0.2">
      <c r="A1889" s="7"/>
      <c r="B1889" s="4"/>
      <c r="C1889" s="5"/>
      <c r="D1889" s="6"/>
      <c r="E1889" s="6"/>
      <c r="F1889" s="6"/>
      <c r="G1889" s="5"/>
      <c r="H1889" s="6"/>
      <c r="I1889" s="6"/>
      <c r="J1889" s="6"/>
      <c r="K1889" s="87"/>
      <c r="L1889" s="7"/>
      <c r="M1889" s="7"/>
      <c r="N1889" s="7"/>
      <c r="O1889" s="7"/>
      <c r="P1889" s="7"/>
      <c r="Q1889" s="7"/>
      <c r="R1889" s="7"/>
      <c r="S1889" s="7"/>
    </row>
    <row r="1891" spans="1:19" s="41" customFormat="1" x14ac:dyDescent="0.2">
      <c r="A1891" s="7"/>
      <c r="B1891" s="4"/>
      <c r="C1891" s="5"/>
      <c r="D1891" s="6"/>
      <c r="E1891" s="6"/>
      <c r="F1891" s="6"/>
      <c r="G1891" s="5"/>
      <c r="H1891" s="6"/>
      <c r="I1891" s="6"/>
      <c r="J1891" s="6"/>
      <c r="K1891" s="5"/>
      <c r="L1891" s="7"/>
      <c r="M1891" s="7"/>
      <c r="N1891" s="7"/>
      <c r="O1891" s="7"/>
      <c r="P1891" s="7"/>
      <c r="Q1891" s="7"/>
      <c r="R1891" s="7"/>
      <c r="S1891" s="7"/>
    </row>
    <row r="1892" spans="1:19" s="41" customFormat="1" x14ac:dyDescent="0.2">
      <c r="A1892" s="7"/>
      <c r="B1892" s="4"/>
      <c r="C1892" s="5"/>
      <c r="D1892" s="6"/>
      <c r="E1892" s="6"/>
      <c r="F1892" s="6"/>
      <c r="G1892" s="5"/>
      <c r="H1892" s="6"/>
      <c r="I1892" s="6"/>
      <c r="J1892" s="6"/>
      <c r="K1892" s="5"/>
      <c r="L1892" s="7"/>
      <c r="M1892" s="7"/>
      <c r="N1892" s="7"/>
      <c r="O1892" s="7"/>
      <c r="P1892" s="7"/>
      <c r="Q1892" s="7"/>
      <c r="R1892" s="7"/>
      <c r="S1892" s="7"/>
    </row>
    <row r="1893" spans="1:19" s="41" customFormat="1" x14ac:dyDescent="0.2">
      <c r="A1893" s="7"/>
      <c r="B1893" s="4"/>
      <c r="C1893" s="5"/>
      <c r="D1893" s="6"/>
      <c r="E1893" s="6"/>
      <c r="F1893" s="6"/>
      <c r="G1893" s="5"/>
      <c r="H1893" s="6"/>
      <c r="I1893" s="6"/>
      <c r="J1893" s="6"/>
      <c r="K1893" s="5"/>
      <c r="L1893" s="7"/>
      <c r="M1893" s="7"/>
      <c r="N1893" s="7"/>
      <c r="O1893" s="7"/>
      <c r="P1893" s="7"/>
      <c r="Q1893" s="7"/>
      <c r="R1893" s="7"/>
      <c r="S1893" s="7"/>
    </row>
    <row r="1895" spans="1:19" s="41" customFormat="1" x14ac:dyDescent="0.2">
      <c r="A1895" s="7"/>
      <c r="B1895" s="4"/>
      <c r="C1895" s="5"/>
      <c r="D1895" s="6"/>
      <c r="E1895" s="6"/>
      <c r="F1895" s="6"/>
      <c r="G1895" s="5"/>
      <c r="H1895" s="6"/>
      <c r="I1895" s="6"/>
      <c r="J1895" s="6"/>
      <c r="K1895" s="5"/>
      <c r="L1895" s="7"/>
      <c r="M1895" s="7"/>
      <c r="N1895" s="7"/>
      <c r="O1895" s="7"/>
      <c r="P1895" s="7"/>
      <c r="Q1895" s="7"/>
      <c r="R1895" s="7"/>
      <c r="S1895" s="7"/>
    </row>
    <row r="1913" spans="1:11" s="55" customFormat="1" x14ac:dyDescent="0.2">
      <c r="A1913" s="7"/>
      <c r="B1913" s="4"/>
      <c r="C1913" s="5"/>
      <c r="D1913" s="6"/>
      <c r="E1913" s="6"/>
      <c r="F1913" s="6"/>
      <c r="G1913" s="5"/>
      <c r="H1913" s="6"/>
      <c r="I1913" s="6"/>
      <c r="J1913" s="6"/>
      <c r="K1913" s="5"/>
    </row>
    <row r="1914" spans="1:11" s="55" customFormat="1" x14ac:dyDescent="0.2">
      <c r="A1914" s="7"/>
      <c r="B1914" s="4"/>
      <c r="C1914" s="5"/>
      <c r="D1914" s="6"/>
      <c r="E1914" s="6"/>
      <c r="F1914" s="6"/>
      <c r="G1914" s="5"/>
      <c r="H1914" s="6"/>
      <c r="I1914" s="6"/>
      <c r="J1914" s="6"/>
      <c r="K1914" s="5"/>
    </row>
    <row r="1915" spans="1:11" s="55" customFormat="1" x14ac:dyDescent="0.2">
      <c r="A1915" s="7"/>
      <c r="B1915" s="4"/>
      <c r="C1915" s="5"/>
      <c r="D1915" s="6"/>
      <c r="E1915" s="6"/>
      <c r="F1915" s="6"/>
      <c r="G1915" s="5"/>
      <c r="H1915" s="6"/>
      <c r="I1915" s="6"/>
      <c r="J1915" s="6"/>
      <c r="K1915" s="5"/>
    </row>
  </sheetData>
  <autoFilter ref="A18:S1486">
    <filterColumn colId="10">
      <filters>
        <filter val="205,0"/>
        <filter val="974 205,3"/>
      </filters>
    </filterColumn>
  </autoFilter>
  <mergeCells count="29">
    <mergeCell ref="I1491:K1491"/>
    <mergeCell ref="A1326:A1390"/>
    <mergeCell ref="A1391:A1441"/>
    <mergeCell ref="A1442:A1486"/>
    <mergeCell ref="A1489:B1489"/>
    <mergeCell ref="A1490:B1490"/>
    <mergeCell ref="A1491:B1491"/>
    <mergeCell ref="A1267:A1323"/>
    <mergeCell ref="A21:A27"/>
    <mergeCell ref="A30:A371"/>
    <mergeCell ref="A380:A423"/>
    <mergeCell ref="A424:A457"/>
    <mergeCell ref="A458:A543"/>
    <mergeCell ref="A569:A628"/>
    <mergeCell ref="A629:A668"/>
    <mergeCell ref="A671:A755"/>
    <mergeCell ref="A763:A976"/>
    <mergeCell ref="A977:A1183"/>
    <mergeCell ref="A1184:A1266"/>
    <mergeCell ref="A11:K11"/>
    <mergeCell ref="A12:K12"/>
    <mergeCell ref="A13:K13"/>
    <mergeCell ref="J15:K15"/>
    <mergeCell ref="A16:A17"/>
    <mergeCell ref="B16:B17"/>
    <mergeCell ref="C16:C17"/>
    <mergeCell ref="D16:J16"/>
    <mergeCell ref="K16:K17"/>
    <mergeCell ref="F17:I17"/>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по новой КБК</vt:lpstr>
      <vt:lpstr>первоначальный</vt:lpstr>
      <vt:lpstr>первоначальный!Заголовки_для_печати</vt:lpstr>
      <vt:lpstr>'по новой КБК'!Заголовки_для_печати</vt:lpstr>
      <vt:lpstr>первоначальный!Область_печати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Гузий НН.</cp:lastModifiedBy>
  <cp:lastPrinted>2025-12-26T19:43:14Z</cp:lastPrinted>
  <dcterms:created xsi:type="dcterms:W3CDTF">2008-10-22T15:37:46Z</dcterms:created>
  <dcterms:modified xsi:type="dcterms:W3CDTF">2025-12-26T19:43:35Z</dcterms:modified>
</cp:coreProperties>
</file>